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90" windowWidth="18780" windowHeight="12660" activeTab="0"/>
  </bookViews>
  <sheets>
    <sheet name="6.7" sheetId="1" r:id="rId1"/>
  </sheets>
  <definedNames>
    <definedName name="_xlnm.Print_Area" localSheetId="0">'6.7'!$A$1:$G$68</definedName>
  </definedNames>
  <calcPr fullCalcOnLoad="1"/>
</workbook>
</file>

<file path=xl/sharedStrings.xml><?xml version="1.0" encoding="utf-8"?>
<sst xmlns="http://schemas.openxmlformats.org/spreadsheetml/2006/main" count="92" uniqueCount="76">
  <si>
    <t># Reiser</t>
  </si>
  <si>
    <t>Pris</t>
  </si>
  <si>
    <t>VEK</t>
  </si>
  <si>
    <t>Totalt</t>
  </si>
  <si>
    <t>DB2</t>
  </si>
  <si>
    <t>Foreløpig budsjett;</t>
  </si>
  <si>
    <t>Bergen</t>
  </si>
  <si>
    <t>Stavanger</t>
  </si>
  <si>
    <t xml:space="preserve">Inntekter;  </t>
  </si>
  <si>
    <t>kr   900 *  40000</t>
  </si>
  <si>
    <t>kr   800 *  30000</t>
  </si>
  <si>
    <t>Variable kostnader;</t>
  </si>
  <si>
    <t>kr 300 *  40000</t>
  </si>
  <si>
    <t>kr 300 *  30000</t>
  </si>
  <si>
    <t>Dekningsbidrag 1</t>
  </si>
  <si>
    <t>Faste særkostnader</t>
  </si>
  <si>
    <t>Dekningsbidrag 2</t>
  </si>
  <si>
    <t>Faste felleskostnader</t>
  </si>
  <si>
    <t>Resultat (underskudd)</t>
  </si>
  <si>
    <t>VOLUM</t>
  </si>
  <si>
    <t>Dekningsgrad</t>
  </si>
  <si>
    <t>NPO</t>
  </si>
  <si>
    <t>NPV</t>
  </si>
  <si>
    <t>DB pr enh</t>
  </si>
  <si>
    <t>SM</t>
  </si>
  <si>
    <t>ØKT inntekt</t>
  </si>
  <si>
    <t>ØKTE FK</t>
  </si>
  <si>
    <t>ØKT Resultat</t>
  </si>
  <si>
    <t>ØKTE VarKo</t>
  </si>
  <si>
    <t>ØKT DB</t>
  </si>
  <si>
    <t>): LØNNSOMT</t>
  </si>
  <si>
    <t>NY pris:</t>
  </si>
  <si>
    <t>NY trafikk</t>
  </si>
  <si>
    <t>NYTT DB enh.</t>
  </si>
  <si>
    <t>NYTT DB . Stv</t>
  </si>
  <si>
    <t>DB i budsjett</t>
  </si>
  <si>
    <t>a) - Nøkkeltall</t>
  </si>
  <si>
    <t>b) - Markedsføring</t>
  </si>
  <si>
    <t>c) - Prisauke</t>
  </si>
  <si>
    <t>d) - Legge ned</t>
  </si>
  <si>
    <t>Tapt DB</t>
  </si>
  <si>
    <t>Bortfall særkostnader</t>
  </si>
  <si>
    <t>Tapt DB2</t>
  </si>
  <si>
    <t>Redserte FFK</t>
  </si>
  <si>
    <t>e) - Statoilavtale</t>
  </si>
  <si>
    <t>Statoilpris</t>
  </si>
  <si>
    <t>Statoiltrafikk</t>
  </si>
  <si>
    <t>Annen trafikk</t>
  </si>
  <si>
    <t>): Reiser</t>
  </si>
  <si>
    <t>) Reiser</t>
  </si>
  <si>
    <t>Statoilinntekt</t>
  </si>
  <si>
    <t>Inntekt andre</t>
  </si>
  <si>
    <t>Total Inntekt</t>
  </si>
  <si>
    <t>VarKost</t>
  </si>
  <si>
    <t xml:space="preserve">  + Kr 50</t>
  </si>
  <si>
    <t xml:space="preserve"> - 2500 reiser</t>
  </si>
  <si>
    <t>Totalt DB1</t>
  </si>
  <si>
    <t>DB1 i Budsjett</t>
  </si>
  <si>
    <t>ØKT DB1</t>
  </si>
  <si>
    <t>Tot Res</t>
  </si>
  <si>
    <t>): # Reiser</t>
  </si>
  <si>
    <t>enten;</t>
  </si>
  <si>
    <t>33000 reiser</t>
  </si>
  <si>
    <t>Nytt tot DB1 Stv</t>
  </si>
  <si>
    <t>DB1  Bergen</t>
  </si>
  <si>
    <t>Faste særkostn</t>
  </si>
  <si>
    <t>Faste felleskostn</t>
  </si>
  <si>
    <t>eller:</t>
  </si>
  <si>
    <t>NP-trafikkøkn;</t>
  </si>
  <si>
    <t xml:space="preserve"> 50000/500 =</t>
  </si>
  <si>
    <t>som før;</t>
  </si>
  <si>
    <t>Øker m/50000</t>
  </si>
  <si>
    <t>Nytt tot resultat</t>
  </si>
  <si>
    <t>Økt resultat;</t>
  </si>
  <si>
    <t>DB2 Stavangr</t>
  </si>
  <si>
    <t>Oppgave 6.7</t>
  </si>
</sst>
</file>

<file path=xl/styles.xml><?xml version="1.0" encoding="utf-8"?>
<styleSheet xmlns="http://schemas.openxmlformats.org/spreadsheetml/2006/main">
  <numFmts count="3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&quot; kr&quot;;\-#,##0&quot; kr&quot;"/>
    <numFmt numFmtId="181" formatCode="#,##0&quot; kr&quot;;[Red]\-#,##0&quot; kr&quot;"/>
    <numFmt numFmtId="182" formatCode="#,##0.00&quot; kr&quot;;\-#,##0.00&quot; kr&quot;"/>
    <numFmt numFmtId="183" formatCode="#,##0.00&quot; kr&quot;;[Red]\-#,##0.00&quot; kr&quot;"/>
    <numFmt numFmtId="184" formatCode="_-* #,##0&quot; kr&quot;_-;\-* #,##0&quot; kr&quot;_-;_-* &quot;-&quot;&quot; kr&quot;_-;_-@_-"/>
    <numFmt numFmtId="185" formatCode="_-* #,##0_ _k_r_-;\-* #,##0_ _k_r_-;_-* &quot;-&quot;_ _k_r_-;_-@_-"/>
    <numFmt numFmtId="186" formatCode="_-* #,##0.00&quot; kr&quot;_-;\-* #,##0.00&quot; kr&quot;_-;_-* &quot;-&quot;??&quot; kr&quot;_-;_-@_-"/>
    <numFmt numFmtId="187" formatCode="_-* #,##0.00_ _k_r_-;\-* #,##0.00_ _k_r_-;_-* &quot;-&quot;??_ _k_r_-;_-@_-"/>
    <numFmt numFmtId="188" formatCode="0.000"/>
    <numFmt numFmtId="189" formatCode="0.0"/>
    <numFmt numFmtId="190" formatCode="0.0000"/>
    <numFmt numFmtId="191" formatCode="0.0\ %"/>
  </numFmts>
  <fonts count="4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2"/>
      <name val="Geneva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187" fontId="0" fillId="0" borderId="0" applyFont="0" applyFill="0" applyBorder="0" applyAlignment="0" applyProtection="0"/>
    <xf numFmtId="0" fontId="37" fillId="24" borderId="3" applyNumberFormat="0" applyAlignment="0" applyProtection="0"/>
    <xf numFmtId="0" fontId="0" fillId="25" borderId="4" applyNumberFormat="0" applyFont="0" applyAlignment="0" applyProtection="0"/>
    <xf numFmtId="0" fontId="38" fillId="26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5" fontId="0" fillId="0" borderId="0" applyFont="0" applyFill="0" applyBorder="0" applyAlignment="0" applyProtection="0"/>
    <xf numFmtId="0" fontId="44" fillId="20" borderId="9" applyNumberFormat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1" fontId="9" fillId="0" borderId="16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" fontId="10" fillId="0" borderId="16" xfId="0" applyNumberFormat="1" applyFont="1" applyBorder="1" applyAlignment="1">
      <alignment/>
    </xf>
    <xf numFmtId="1" fontId="10" fillId="0" borderId="15" xfId="0" applyNumberFormat="1" applyFont="1" applyBorder="1" applyAlignment="1">
      <alignment/>
    </xf>
    <xf numFmtId="1" fontId="10" fillId="0" borderId="17" xfId="0" applyNumberFormat="1" applyFont="1" applyBorder="1" applyAlignment="1">
      <alignment/>
    </xf>
    <xf numFmtId="1" fontId="10" fillId="0" borderId="18" xfId="0" applyNumberFormat="1" applyFont="1" applyBorder="1" applyAlignment="1">
      <alignment/>
    </xf>
    <xf numFmtId="1" fontId="9" fillId="0" borderId="19" xfId="0" applyNumberFormat="1" applyFont="1" applyBorder="1" applyAlignment="1">
      <alignment/>
    </xf>
    <xf numFmtId="1" fontId="10" fillId="0" borderId="2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9" fillId="0" borderId="11" xfId="0" applyNumberFormat="1" applyFont="1" applyBorder="1" applyAlignment="1">
      <alignment/>
    </xf>
    <xf numFmtId="188" fontId="9" fillId="0" borderId="11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188" fontId="9" fillId="0" borderId="18" xfId="0" applyNumberFormat="1" applyFont="1" applyBorder="1" applyAlignment="1">
      <alignment/>
    </xf>
    <xf numFmtId="10" fontId="10" fillId="0" borderId="11" xfId="0" applyNumberFormat="1" applyFont="1" applyBorder="1" applyAlignment="1">
      <alignment/>
    </xf>
    <xf numFmtId="1" fontId="10" fillId="0" borderId="13" xfId="0" applyNumberFormat="1" applyFont="1" applyBorder="1" applyAlignment="1">
      <alignment horizontal="right"/>
    </xf>
    <xf numFmtId="10" fontId="10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right"/>
    </xf>
    <xf numFmtId="1" fontId="9" fillId="0" borderId="15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10" fontId="9" fillId="0" borderId="18" xfId="0" applyNumberFormat="1" applyFont="1" applyBorder="1" applyAlignment="1">
      <alignment/>
    </xf>
    <xf numFmtId="1" fontId="10" fillId="0" borderId="18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9" fontId="10" fillId="0" borderId="11" xfId="0" applyNumberFormat="1" applyFont="1" applyBorder="1" applyAlignment="1">
      <alignment/>
    </xf>
    <xf numFmtId="9" fontId="10" fillId="0" borderId="0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H9" sqref="H9"/>
    </sheetView>
  </sheetViews>
  <sheetFormatPr defaultColWidth="11.00390625" defaultRowHeight="12"/>
  <cols>
    <col min="1" max="1" width="17.875" style="0" customWidth="1"/>
    <col min="2" max="2" width="16.625" style="0" customWidth="1"/>
    <col min="3" max="3" width="14.375" style="0" customWidth="1"/>
    <col min="4" max="4" width="14.00390625" style="0" customWidth="1"/>
    <col min="5" max="5" width="16.00390625" style="0" customWidth="1"/>
    <col min="6" max="6" width="15.25390625" style="0" customWidth="1"/>
    <col min="7" max="7" width="15.875" style="0" customWidth="1"/>
  </cols>
  <sheetData>
    <row r="1" spans="1:11" ht="23.25" customHeight="1" thickBot="1">
      <c r="A1" s="47" t="s">
        <v>75</v>
      </c>
      <c r="B1" s="3"/>
      <c r="C1" s="3"/>
      <c r="D1" s="3"/>
      <c r="E1" s="3"/>
      <c r="F1" s="3"/>
      <c r="G1" s="3"/>
      <c r="H1" s="3"/>
      <c r="I1" s="3"/>
      <c r="J1" s="3"/>
      <c r="K1" s="2"/>
    </row>
    <row r="2" spans="1:11" ht="15" customHeight="1">
      <c r="A2" s="4"/>
      <c r="B2" s="5" t="s">
        <v>1</v>
      </c>
      <c r="C2" s="5">
        <f>900</f>
        <v>900</v>
      </c>
      <c r="D2" s="5">
        <v>800</v>
      </c>
      <c r="E2" s="5"/>
      <c r="F2" s="6"/>
      <c r="G2" s="3"/>
      <c r="H2" s="3"/>
      <c r="I2" s="3"/>
      <c r="J2" s="3"/>
      <c r="K2" s="2"/>
    </row>
    <row r="3" spans="1:11" ht="15" customHeight="1">
      <c r="A3" s="7"/>
      <c r="B3" s="8" t="s">
        <v>2</v>
      </c>
      <c r="C3" s="8">
        <v>300</v>
      </c>
      <c r="D3" s="8">
        <f>C3</f>
        <v>300</v>
      </c>
      <c r="E3" s="8"/>
      <c r="F3" s="9"/>
      <c r="G3" s="3"/>
      <c r="H3" s="3"/>
      <c r="I3" s="3"/>
      <c r="J3" s="3"/>
      <c r="K3" s="2"/>
    </row>
    <row r="4" spans="1:11" ht="15" customHeight="1">
      <c r="A4" s="7"/>
      <c r="B4" s="8" t="s">
        <v>23</v>
      </c>
      <c r="C4" s="10">
        <f>C2-C3</f>
        <v>600</v>
      </c>
      <c r="D4" s="10">
        <f>D2-D3</f>
        <v>500</v>
      </c>
      <c r="E4" s="8"/>
      <c r="F4" s="9"/>
      <c r="G4" s="3"/>
      <c r="H4" s="3"/>
      <c r="I4" s="3"/>
      <c r="J4" s="3"/>
      <c r="K4" s="2"/>
    </row>
    <row r="5" spans="1:11" ht="15" customHeight="1">
      <c r="A5" s="7"/>
      <c r="B5" s="8" t="s">
        <v>0</v>
      </c>
      <c r="C5" s="8">
        <f>40000</f>
        <v>40000</v>
      </c>
      <c r="D5" s="8">
        <v>30000</v>
      </c>
      <c r="E5" s="8"/>
      <c r="F5" s="9"/>
      <c r="G5" s="3"/>
      <c r="H5" s="3"/>
      <c r="I5" s="3"/>
      <c r="J5" s="3"/>
      <c r="K5" s="2"/>
    </row>
    <row r="6" spans="1:11" ht="15" customHeight="1">
      <c r="A6" s="7"/>
      <c r="B6" s="8"/>
      <c r="C6" s="8"/>
      <c r="D6" s="8"/>
      <c r="E6" s="8"/>
      <c r="F6" s="9"/>
      <c r="G6" s="3"/>
      <c r="H6" s="3"/>
      <c r="I6" s="3"/>
      <c r="J6" s="3"/>
      <c r="K6" s="2"/>
    </row>
    <row r="7" spans="1:11" ht="15" customHeight="1">
      <c r="A7" s="7"/>
      <c r="B7" s="8"/>
      <c r="C7" s="11" t="s">
        <v>6</v>
      </c>
      <c r="D7" s="11" t="s">
        <v>7</v>
      </c>
      <c r="E7" s="11" t="s">
        <v>3</v>
      </c>
      <c r="F7" s="9"/>
      <c r="G7" s="3"/>
      <c r="H7" s="3"/>
      <c r="I7" s="3"/>
      <c r="J7" s="3"/>
      <c r="K7" s="2"/>
    </row>
    <row r="8" spans="1:11" ht="15" customHeight="1">
      <c r="A8" s="12"/>
      <c r="B8" s="13" t="s">
        <v>19</v>
      </c>
      <c r="C8" s="13">
        <v>40000</v>
      </c>
      <c r="D8" s="13">
        <v>30000</v>
      </c>
      <c r="E8" s="13">
        <f>C8+D8</f>
        <v>70000</v>
      </c>
      <c r="F8" s="14"/>
      <c r="G8" s="15"/>
      <c r="H8" s="15"/>
      <c r="I8" s="15"/>
      <c r="J8" s="15"/>
      <c r="K8" s="2"/>
    </row>
    <row r="9" spans="1:11" ht="15" customHeight="1">
      <c r="A9" s="12" t="s">
        <v>5</v>
      </c>
      <c r="B9" s="13"/>
      <c r="C9" s="8"/>
      <c r="D9" s="8"/>
      <c r="E9" s="8"/>
      <c r="F9" s="14"/>
      <c r="G9" s="15"/>
      <c r="H9" s="15"/>
      <c r="I9" s="15"/>
      <c r="J9" s="3"/>
      <c r="K9" s="2"/>
    </row>
    <row r="10" spans="1:11" ht="15" customHeight="1">
      <c r="A10" s="12" t="s">
        <v>8</v>
      </c>
      <c r="B10" s="13" t="s">
        <v>9</v>
      </c>
      <c r="C10" s="13">
        <f>C2*C8</f>
        <v>36000000</v>
      </c>
      <c r="D10" s="13"/>
      <c r="E10" s="13"/>
      <c r="F10" s="14"/>
      <c r="G10" s="15"/>
      <c r="H10" s="15"/>
      <c r="I10" s="15"/>
      <c r="J10" s="3"/>
      <c r="K10" s="2"/>
    </row>
    <row r="11" spans="1:11" ht="15" customHeight="1">
      <c r="A11" s="12"/>
      <c r="B11" s="13" t="s">
        <v>10</v>
      </c>
      <c r="C11" s="13"/>
      <c r="D11" s="13">
        <f>D2*D8</f>
        <v>24000000</v>
      </c>
      <c r="E11" s="13">
        <f>C10+D11</f>
        <v>60000000</v>
      </c>
      <c r="F11" s="14"/>
      <c r="G11" s="15"/>
      <c r="H11" s="15"/>
      <c r="I11" s="15"/>
      <c r="J11" s="15"/>
      <c r="K11" s="2"/>
    </row>
    <row r="12" spans="1:11" ht="15" customHeight="1">
      <c r="A12" s="12" t="s">
        <v>11</v>
      </c>
      <c r="B12" s="13" t="s">
        <v>12</v>
      </c>
      <c r="C12" s="13">
        <f>C3*C8</f>
        <v>12000000</v>
      </c>
      <c r="D12" s="13"/>
      <c r="E12" s="13"/>
      <c r="F12" s="14"/>
      <c r="G12" s="15"/>
      <c r="H12" s="15"/>
      <c r="I12" s="15"/>
      <c r="J12" s="3"/>
      <c r="K12" s="2"/>
    </row>
    <row r="13" spans="1:11" ht="15" customHeight="1">
      <c r="A13" s="12"/>
      <c r="B13" s="13" t="s">
        <v>13</v>
      </c>
      <c r="C13" s="16"/>
      <c r="D13" s="16">
        <f>D3*D8</f>
        <v>9000000</v>
      </c>
      <c r="E13" s="16">
        <f>C12+D13</f>
        <v>21000000</v>
      </c>
      <c r="F13" s="14"/>
      <c r="G13" s="15"/>
      <c r="H13" s="15"/>
      <c r="I13" s="15"/>
      <c r="J13" s="3"/>
      <c r="K13" s="2"/>
    </row>
    <row r="14" spans="1:12" ht="15" customHeight="1">
      <c r="A14" s="12" t="s">
        <v>14</v>
      </c>
      <c r="B14" s="13"/>
      <c r="C14" s="13">
        <f>C10-C12</f>
        <v>24000000</v>
      </c>
      <c r="D14" s="13">
        <f>D11-D13</f>
        <v>15000000</v>
      </c>
      <c r="E14" s="13">
        <f>C14+D14</f>
        <v>39000000</v>
      </c>
      <c r="F14" s="14"/>
      <c r="G14" s="15"/>
      <c r="H14" s="15"/>
      <c r="I14" s="15"/>
      <c r="J14" s="3"/>
      <c r="K14" s="2"/>
      <c r="L14" s="1"/>
    </row>
    <row r="15" spans="1:11" ht="15" customHeight="1">
      <c r="A15" s="12" t="s">
        <v>15</v>
      </c>
      <c r="B15" s="13"/>
      <c r="C15" s="16">
        <v>12000000</v>
      </c>
      <c r="D15" s="16">
        <v>12000000</v>
      </c>
      <c r="E15" s="16">
        <f>C15+D15</f>
        <v>24000000</v>
      </c>
      <c r="F15" s="14"/>
      <c r="G15" s="15"/>
      <c r="H15" s="15"/>
      <c r="I15" s="15"/>
      <c r="J15" s="3"/>
      <c r="K15" s="2"/>
    </row>
    <row r="16" spans="1:11" ht="15" customHeight="1">
      <c r="A16" s="12" t="s">
        <v>16</v>
      </c>
      <c r="B16" s="13"/>
      <c r="C16" s="17">
        <f>C14-C15</f>
        <v>12000000</v>
      </c>
      <c r="D16" s="17">
        <f>D14-D15</f>
        <v>3000000</v>
      </c>
      <c r="E16" s="13">
        <f>E14-E15</f>
        <v>15000000</v>
      </c>
      <c r="F16" s="14"/>
      <c r="G16" s="15"/>
      <c r="H16" s="15"/>
      <c r="I16" s="15"/>
      <c r="J16" s="3"/>
      <c r="K16" s="2"/>
    </row>
    <row r="17" spans="1:11" ht="15" customHeight="1">
      <c r="A17" s="12" t="s">
        <v>17</v>
      </c>
      <c r="B17" s="13"/>
      <c r="C17" s="13"/>
      <c r="D17" s="13"/>
      <c r="E17" s="16">
        <v>16000000</v>
      </c>
      <c r="F17" s="14"/>
      <c r="G17" s="15"/>
      <c r="H17" s="15"/>
      <c r="I17" s="15"/>
      <c r="J17" s="3"/>
      <c r="K17" s="2"/>
    </row>
    <row r="18" spans="1:11" ht="15" customHeight="1" thickBot="1">
      <c r="A18" s="18" t="s">
        <v>18</v>
      </c>
      <c r="B18" s="19"/>
      <c r="C18" s="19"/>
      <c r="D18" s="19"/>
      <c r="E18" s="20">
        <f>E16-E17</f>
        <v>-1000000</v>
      </c>
      <c r="F18" s="21"/>
      <c r="G18" s="15"/>
      <c r="H18" s="15"/>
      <c r="I18" s="15"/>
      <c r="J18" s="3"/>
      <c r="K18" s="2"/>
    </row>
    <row r="19" spans="1:11" ht="15" customHeight="1" thickBo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2"/>
    </row>
    <row r="20" spans="1:11" ht="15" customHeight="1">
      <c r="A20" s="22" t="s">
        <v>36</v>
      </c>
      <c r="B20" s="23" t="s">
        <v>20</v>
      </c>
      <c r="C20" s="24">
        <f>C14/C10</f>
        <v>0.6666666666666666</v>
      </c>
      <c r="D20" s="24">
        <f>D14/D11</f>
        <v>0.625</v>
      </c>
      <c r="E20" s="24">
        <f>E14/E11</f>
        <v>0.65</v>
      </c>
      <c r="F20" s="25"/>
      <c r="G20" s="26"/>
      <c r="H20" s="15"/>
      <c r="I20" s="15"/>
      <c r="J20" s="15"/>
      <c r="K20" s="2"/>
    </row>
    <row r="21" spans="1:11" ht="15" customHeight="1">
      <c r="A21" s="12"/>
      <c r="B21" s="27" t="s">
        <v>21</v>
      </c>
      <c r="C21" s="13">
        <f>C15/C20</f>
        <v>18000000</v>
      </c>
      <c r="D21" s="27">
        <f>D15/D20</f>
        <v>19200000</v>
      </c>
      <c r="E21" s="27">
        <f>(E15+E17)/E20</f>
        <v>61538461.538461536</v>
      </c>
      <c r="F21" s="13"/>
      <c r="G21" s="14"/>
      <c r="H21" s="15"/>
      <c r="I21" s="15"/>
      <c r="J21" s="15"/>
      <c r="K21" s="2"/>
    </row>
    <row r="22" spans="1:11" ht="15" customHeight="1">
      <c r="A22" s="12"/>
      <c r="B22" s="27" t="s">
        <v>22</v>
      </c>
      <c r="C22" s="13">
        <f>C15/C4</f>
        <v>20000</v>
      </c>
      <c r="D22" s="27">
        <f>D15/D4</f>
        <v>24000</v>
      </c>
      <c r="E22" s="27"/>
      <c r="F22" s="13"/>
      <c r="G22" s="14"/>
      <c r="H22" s="15"/>
      <c r="I22" s="15"/>
      <c r="J22" s="15"/>
      <c r="K22" s="2"/>
    </row>
    <row r="23" spans="1:11" ht="15" customHeight="1" thickBot="1">
      <c r="A23" s="18"/>
      <c r="B23" s="28" t="s">
        <v>24</v>
      </c>
      <c r="C23" s="19"/>
      <c r="D23" s="19"/>
      <c r="E23" s="29">
        <f>(E11-E21)/E11</f>
        <v>-0.025641025641025602</v>
      </c>
      <c r="F23" s="19"/>
      <c r="G23" s="21"/>
      <c r="H23" s="15"/>
      <c r="I23" s="15"/>
      <c r="J23" s="15"/>
      <c r="K23" s="2"/>
    </row>
    <row r="24" spans="1:11" ht="15" customHeight="1" thickBo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2"/>
    </row>
    <row r="25" spans="1:11" ht="15" customHeight="1">
      <c r="A25" s="22" t="s">
        <v>37</v>
      </c>
      <c r="B25" s="25" t="s">
        <v>25</v>
      </c>
      <c r="C25" s="30">
        <v>0.1</v>
      </c>
      <c r="D25" s="25">
        <f>D11*C25</f>
        <v>2400000</v>
      </c>
      <c r="E25" s="25"/>
      <c r="F25" s="5"/>
      <c r="G25" s="6"/>
      <c r="H25" s="15"/>
      <c r="I25" s="15"/>
      <c r="J25" s="15"/>
      <c r="K25" s="2"/>
    </row>
    <row r="26" spans="1:11" ht="15" customHeight="1">
      <c r="A26" s="31"/>
      <c r="B26" s="13" t="s">
        <v>28</v>
      </c>
      <c r="C26" s="32">
        <f>C25</f>
        <v>0.1</v>
      </c>
      <c r="D26" s="16">
        <f>D13*C26</f>
        <v>900000</v>
      </c>
      <c r="E26" s="13"/>
      <c r="F26" s="33"/>
      <c r="G26" s="14"/>
      <c r="H26" s="15"/>
      <c r="I26" s="15"/>
      <c r="J26" s="15"/>
      <c r="K26" s="2"/>
    </row>
    <row r="27" spans="1:11" ht="15" customHeight="1">
      <c r="A27" s="12"/>
      <c r="B27" s="13" t="s">
        <v>29</v>
      </c>
      <c r="C27" s="32"/>
      <c r="D27" s="13">
        <f>D25-D26</f>
        <v>1500000</v>
      </c>
      <c r="E27" s="13"/>
      <c r="F27" s="33"/>
      <c r="G27" s="14"/>
      <c r="H27" s="15"/>
      <c r="I27" s="15"/>
      <c r="J27" s="15"/>
      <c r="K27" s="2"/>
    </row>
    <row r="28" spans="1:11" ht="15" customHeight="1">
      <c r="A28" s="12"/>
      <c r="B28" s="13" t="s">
        <v>26</v>
      </c>
      <c r="C28" s="13"/>
      <c r="D28" s="16">
        <f>500000</f>
        <v>500000</v>
      </c>
      <c r="E28" s="13"/>
      <c r="F28" s="34" t="s">
        <v>59</v>
      </c>
      <c r="G28" s="35" t="s">
        <v>74</v>
      </c>
      <c r="H28" s="15"/>
      <c r="I28" s="15"/>
      <c r="J28" s="15"/>
      <c r="K28" s="2"/>
    </row>
    <row r="29" spans="1:11" ht="15" customHeight="1">
      <c r="A29" s="31" t="s">
        <v>61</v>
      </c>
      <c r="B29" s="27" t="s">
        <v>27</v>
      </c>
      <c r="C29" s="13"/>
      <c r="D29" s="27">
        <f>D27-D28</f>
        <v>1000000</v>
      </c>
      <c r="E29" s="27" t="s">
        <v>30</v>
      </c>
      <c r="F29" s="33">
        <f>E18+D29</f>
        <v>0</v>
      </c>
      <c r="G29" s="14">
        <f>D29+D16</f>
        <v>4000000</v>
      </c>
      <c r="H29" s="15"/>
      <c r="I29" s="15"/>
      <c r="J29" s="15"/>
      <c r="K29" s="2"/>
    </row>
    <row r="30" spans="1:11" ht="15" customHeight="1">
      <c r="A30" s="12"/>
      <c r="B30" s="27" t="s">
        <v>68</v>
      </c>
      <c r="C30" s="36" t="s">
        <v>69</v>
      </c>
      <c r="D30" s="27">
        <f>D28/(800-300)</f>
        <v>1000</v>
      </c>
      <c r="E30" s="27" t="s">
        <v>60</v>
      </c>
      <c r="F30" s="33"/>
      <c r="G30" s="14"/>
      <c r="H30" s="15"/>
      <c r="I30" s="15"/>
      <c r="J30" s="15"/>
      <c r="K30" s="2"/>
    </row>
    <row r="31" spans="1:11" ht="15" customHeight="1">
      <c r="A31" s="12"/>
      <c r="B31" s="27"/>
      <c r="C31" s="13"/>
      <c r="D31" s="27"/>
      <c r="E31" s="27"/>
      <c r="F31" s="33"/>
      <c r="G31" s="14"/>
      <c r="H31" s="15"/>
      <c r="I31" s="15"/>
      <c r="J31" s="15"/>
      <c r="K31" s="2"/>
    </row>
    <row r="32" spans="1:11" ht="15" customHeight="1">
      <c r="A32" s="12"/>
      <c r="B32" s="13" t="s">
        <v>63</v>
      </c>
      <c r="C32" s="13" t="s">
        <v>62</v>
      </c>
      <c r="D32" s="13">
        <f>D4*D8*(1+C25)</f>
        <v>16500000.000000002</v>
      </c>
      <c r="E32" s="27"/>
      <c r="F32" s="33"/>
      <c r="G32" s="14"/>
      <c r="H32" s="15"/>
      <c r="I32" s="15"/>
      <c r="J32" s="15"/>
      <c r="K32" s="2"/>
    </row>
    <row r="33" spans="1:11" ht="15" customHeight="1">
      <c r="A33" s="12"/>
      <c r="B33" s="13" t="s">
        <v>64</v>
      </c>
      <c r="C33" s="36" t="s">
        <v>70</v>
      </c>
      <c r="D33" s="16">
        <f>C14</f>
        <v>24000000</v>
      </c>
      <c r="E33" s="27"/>
      <c r="F33" s="33"/>
      <c r="G33" s="14"/>
      <c r="H33" s="15"/>
      <c r="I33" s="15"/>
      <c r="J33" s="15"/>
      <c r="K33" s="2"/>
    </row>
    <row r="34" spans="1:11" ht="15" customHeight="1">
      <c r="A34" s="12"/>
      <c r="B34" s="13" t="s">
        <v>56</v>
      </c>
      <c r="C34" s="13"/>
      <c r="D34" s="13">
        <f>D32+D33</f>
        <v>40500000</v>
      </c>
      <c r="E34" s="27"/>
      <c r="F34" s="33"/>
      <c r="G34" s="14"/>
      <c r="H34" s="15"/>
      <c r="I34" s="15"/>
      <c r="J34" s="15"/>
      <c r="K34" s="2"/>
    </row>
    <row r="35" spans="1:11" ht="15" customHeight="1">
      <c r="A35" s="12"/>
      <c r="B35" s="13" t="s">
        <v>65</v>
      </c>
      <c r="C35" s="13" t="s">
        <v>71</v>
      </c>
      <c r="D35" s="16">
        <f>E15+D28</f>
        <v>24500000</v>
      </c>
      <c r="E35" s="27"/>
      <c r="F35" s="33"/>
      <c r="G35" s="14"/>
      <c r="H35" s="15"/>
      <c r="I35" s="15"/>
      <c r="J35" s="15"/>
      <c r="K35" s="2"/>
    </row>
    <row r="36" spans="1:11" ht="15" customHeight="1">
      <c r="A36" s="12"/>
      <c r="B36" s="13" t="s">
        <v>4</v>
      </c>
      <c r="C36" s="13"/>
      <c r="D36" s="13">
        <f>D34-D35</f>
        <v>16000000</v>
      </c>
      <c r="E36" s="27"/>
      <c r="F36" s="33"/>
      <c r="G36" s="14"/>
      <c r="H36" s="15"/>
      <c r="I36" s="15"/>
      <c r="J36" s="15"/>
      <c r="K36" s="2"/>
    </row>
    <row r="37" spans="1:11" ht="15" customHeight="1">
      <c r="A37" s="12"/>
      <c r="B37" s="13" t="s">
        <v>66</v>
      </c>
      <c r="C37" s="36" t="s">
        <v>70</v>
      </c>
      <c r="D37" s="16">
        <f>E17</f>
        <v>16000000</v>
      </c>
      <c r="E37" s="27"/>
      <c r="F37" s="33"/>
      <c r="G37" s="14"/>
      <c r="H37" s="15"/>
      <c r="I37" s="15"/>
      <c r="J37" s="15"/>
      <c r="K37" s="2"/>
    </row>
    <row r="38" spans="1:11" ht="15" customHeight="1">
      <c r="A38" s="31" t="s">
        <v>67</v>
      </c>
      <c r="B38" s="27" t="s">
        <v>72</v>
      </c>
      <c r="C38" s="13"/>
      <c r="D38" s="37">
        <f>D36-D37</f>
        <v>0</v>
      </c>
      <c r="E38" s="38" t="s">
        <v>73</v>
      </c>
      <c r="F38" s="34">
        <f>D38-E18</f>
        <v>1000000</v>
      </c>
      <c r="G38" s="14"/>
      <c r="H38" s="15"/>
      <c r="I38" s="15"/>
      <c r="J38" s="15"/>
      <c r="K38" s="2"/>
    </row>
    <row r="39" spans="1:11" ht="15" customHeight="1" thickBot="1">
      <c r="A39" s="18"/>
      <c r="B39" s="28"/>
      <c r="C39" s="19"/>
      <c r="D39" s="39"/>
      <c r="E39" s="28"/>
      <c r="F39" s="40"/>
      <c r="G39" s="21"/>
      <c r="H39" s="15"/>
      <c r="I39" s="15"/>
      <c r="J39" s="15"/>
      <c r="K39" s="2"/>
    </row>
    <row r="40" spans="1:11" ht="15" customHeight="1" thickBot="1">
      <c r="A40" s="15"/>
      <c r="B40" s="15"/>
      <c r="C40" s="15"/>
      <c r="D40" s="15"/>
      <c r="E40" s="15"/>
      <c r="F40" s="41"/>
      <c r="G40" s="15"/>
      <c r="H40" s="15"/>
      <c r="I40" s="15"/>
      <c r="J40" s="15"/>
      <c r="K40" s="2"/>
    </row>
    <row r="41" spans="1:11" ht="15" customHeight="1">
      <c r="A41" s="22" t="s">
        <v>38</v>
      </c>
      <c r="B41" s="25" t="s">
        <v>31</v>
      </c>
      <c r="C41" s="30" t="s">
        <v>54</v>
      </c>
      <c r="D41" s="25">
        <v>850</v>
      </c>
      <c r="E41" s="25"/>
      <c r="F41" s="42"/>
      <c r="G41" s="26"/>
      <c r="H41" s="15"/>
      <c r="I41" s="15"/>
      <c r="J41" s="15"/>
      <c r="K41" s="2"/>
    </row>
    <row r="42" spans="1:11" ht="15" customHeight="1">
      <c r="A42" s="12"/>
      <c r="B42" s="13" t="s">
        <v>2</v>
      </c>
      <c r="C42" s="13"/>
      <c r="D42" s="13">
        <f>300</f>
        <v>300</v>
      </c>
      <c r="E42" s="13"/>
      <c r="F42" s="33"/>
      <c r="G42" s="14"/>
      <c r="H42" s="15"/>
      <c r="I42" s="15"/>
      <c r="J42" s="15"/>
      <c r="K42" s="2"/>
    </row>
    <row r="43" spans="1:11" ht="15" customHeight="1">
      <c r="A43" s="12"/>
      <c r="B43" s="13" t="s">
        <v>33</v>
      </c>
      <c r="C43" s="13"/>
      <c r="D43" s="13">
        <f>D41-D42</f>
        <v>550</v>
      </c>
      <c r="E43" s="13"/>
      <c r="F43" s="33"/>
      <c r="G43" s="14"/>
      <c r="H43" s="15"/>
      <c r="I43" s="15"/>
      <c r="J43" s="15"/>
      <c r="K43" s="2"/>
    </row>
    <row r="44" spans="1:11" ht="15" customHeight="1">
      <c r="A44" s="12"/>
      <c r="B44" s="13"/>
      <c r="C44" s="13"/>
      <c r="D44" s="13"/>
      <c r="E44" s="13"/>
      <c r="F44" s="33"/>
      <c r="G44" s="14"/>
      <c r="H44" s="15"/>
      <c r="I44" s="15"/>
      <c r="J44" s="15"/>
      <c r="K44" s="2"/>
    </row>
    <row r="45" spans="1:11" ht="15" customHeight="1">
      <c r="A45" s="12"/>
      <c r="B45" s="13" t="s">
        <v>32</v>
      </c>
      <c r="C45" s="32" t="s">
        <v>55</v>
      </c>
      <c r="D45" s="13">
        <v>27500</v>
      </c>
      <c r="E45" s="13"/>
      <c r="F45" s="33"/>
      <c r="G45" s="14"/>
      <c r="H45" s="15"/>
      <c r="I45" s="15"/>
      <c r="J45" s="15"/>
      <c r="K45" s="2"/>
    </row>
    <row r="46" spans="1:11" ht="15" customHeight="1">
      <c r="A46" s="12"/>
      <c r="B46" s="13" t="s">
        <v>34</v>
      </c>
      <c r="C46" s="13"/>
      <c r="D46" s="13">
        <f>D43*D45</f>
        <v>15125000</v>
      </c>
      <c r="E46" s="13"/>
      <c r="F46" s="33"/>
      <c r="G46" s="14"/>
      <c r="H46" s="15"/>
      <c r="I46" s="15"/>
      <c r="J46" s="15"/>
      <c r="K46" s="2"/>
    </row>
    <row r="47" spans="1:11" ht="15" customHeight="1">
      <c r="A47" s="12"/>
      <c r="B47" s="13" t="s">
        <v>35</v>
      </c>
      <c r="C47" s="13"/>
      <c r="D47" s="16">
        <f>D14</f>
        <v>15000000</v>
      </c>
      <c r="E47" s="13"/>
      <c r="F47" s="33"/>
      <c r="G47" s="14"/>
      <c r="H47" s="15"/>
      <c r="I47" s="15"/>
      <c r="J47" s="15"/>
      <c r="K47" s="2"/>
    </row>
    <row r="48" spans="1:11" ht="15" customHeight="1">
      <c r="A48" s="12"/>
      <c r="B48" s="13" t="s">
        <v>29</v>
      </c>
      <c r="C48" s="13"/>
      <c r="D48" s="13">
        <f>D46-D47</f>
        <v>125000</v>
      </c>
      <c r="E48" s="13"/>
      <c r="F48" s="34" t="s">
        <v>59</v>
      </c>
      <c r="G48" s="35" t="s">
        <v>74</v>
      </c>
      <c r="H48" s="15"/>
      <c r="I48" s="15"/>
      <c r="J48" s="15"/>
      <c r="K48" s="2"/>
    </row>
    <row r="49" spans="1:11" ht="15" customHeight="1" thickBot="1">
      <c r="A49" s="18"/>
      <c r="B49" s="28" t="s">
        <v>27</v>
      </c>
      <c r="C49" s="19"/>
      <c r="D49" s="28">
        <f>D48</f>
        <v>125000</v>
      </c>
      <c r="E49" s="28" t="s">
        <v>30</v>
      </c>
      <c r="F49" s="40">
        <f>E18+D49</f>
        <v>-875000</v>
      </c>
      <c r="G49" s="21">
        <f>D49+D16</f>
        <v>3125000</v>
      </c>
      <c r="H49" s="15"/>
      <c r="I49" s="15"/>
      <c r="J49" s="15"/>
      <c r="K49" s="2"/>
    </row>
    <row r="50" spans="1:11" ht="15" customHeight="1" thickBot="1">
      <c r="A50" s="15"/>
      <c r="B50" s="15"/>
      <c r="C50" s="15"/>
      <c r="D50" s="15"/>
      <c r="E50" s="15"/>
      <c r="F50" s="41"/>
      <c r="G50" s="15"/>
      <c r="H50" s="15"/>
      <c r="I50" s="15"/>
      <c r="J50" s="15"/>
      <c r="K50" s="2"/>
    </row>
    <row r="51" spans="1:11" ht="15" customHeight="1">
      <c r="A51" s="22" t="s">
        <v>39</v>
      </c>
      <c r="B51" s="25" t="s">
        <v>40</v>
      </c>
      <c r="C51" s="43">
        <v>1</v>
      </c>
      <c r="D51" s="25">
        <f>-D14</f>
        <v>-15000000</v>
      </c>
      <c r="E51" s="25"/>
      <c r="F51" s="42"/>
      <c r="G51" s="26"/>
      <c r="H51" s="15"/>
      <c r="I51" s="15"/>
      <c r="J51" s="15"/>
      <c r="K51" s="2"/>
    </row>
    <row r="52" spans="1:11" ht="15" customHeight="1">
      <c r="A52" s="12"/>
      <c r="B52" s="13" t="s">
        <v>41</v>
      </c>
      <c r="C52" s="13"/>
      <c r="D52" s="16">
        <f>D15</f>
        <v>12000000</v>
      </c>
      <c r="E52" s="13"/>
      <c r="F52" s="33"/>
      <c r="G52" s="14"/>
      <c r="H52" s="15"/>
      <c r="I52" s="15"/>
      <c r="J52" s="15"/>
      <c r="K52" s="2"/>
    </row>
    <row r="53" spans="1:11" ht="15" customHeight="1">
      <c r="A53" s="12"/>
      <c r="B53" s="13" t="s">
        <v>42</v>
      </c>
      <c r="C53" s="44">
        <f>C51</f>
        <v>1</v>
      </c>
      <c r="D53" s="13">
        <f>D51+D52</f>
        <v>-3000000</v>
      </c>
      <c r="E53" s="13"/>
      <c r="F53" s="33"/>
      <c r="G53" s="14"/>
      <c r="H53" s="15"/>
      <c r="I53" s="15"/>
      <c r="J53" s="15"/>
      <c r="K53" s="2"/>
    </row>
    <row r="54" spans="1:11" ht="15" customHeight="1">
      <c r="A54" s="12"/>
      <c r="B54" s="13" t="s">
        <v>43</v>
      </c>
      <c r="C54" s="44">
        <f>25%</f>
        <v>0.25</v>
      </c>
      <c r="D54" s="16">
        <f>E17*C54</f>
        <v>4000000</v>
      </c>
      <c r="E54" s="13"/>
      <c r="F54" s="34" t="s">
        <v>59</v>
      </c>
      <c r="G54" s="35" t="s">
        <v>74</v>
      </c>
      <c r="H54" s="15"/>
      <c r="I54" s="15"/>
      <c r="J54" s="15"/>
      <c r="K54" s="2"/>
    </row>
    <row r="55" spans="1:11" ht="15" customHeight="1" thickBot="1">
      <c r="A55" s="18"/>
      <c r="B55" s="28" t="s">
        <v>27</v>
      </c>
      <c r="C55" s="19"/>
      <c r="D55" s="28">
        <f>D53+D54</f>
        <v>1000000</v>
      </c>
      <c r="E55" s="28" t="s">
        <v>30</v>
      </c>
      <c r="F55" s="40">
        <f>E18+D55</f>
        <v>0</v>
      </c>
      <c r="G55" s="21">
        <v>0</v>
      </c>
      <c r="H55" s="15"/>
      <c r="I55" s="15"/>
      <c r="J55" s="15"/>
      <c r="K55" s="2"/>
    </row>
    <row r="56" spans="1:11" ht="15" customHeight="1" thickBot="1">
      <c r="A56" s="15"/>
      <c r="B56" s="15"/>
      <c r="C56" s="15"/>
      <c r="D56" s="15"/>
      <c r="E56" s="15"/>
      <c r="F56" s="41"/>
      <c r="G56" s="15"/>
      <c r="H56" s="15"/>
      <c r="I56" s="15"/>
      <c r="J56" s="15"/>
      <c r="K56" s="2"/>
    </row>
    <row r="57" spans="1:11" ht="15" customHeight="1">
      <c r="A57" s="22" t="s">
        <v>44</v>
      </c>
      <c r="B57" s="25" t="s">
        <v>45</v>
      </c>
      <c r="C57" s="25"/>
      <c r="D57" s="25">
        <v>600</v>
      </c>
      <c r="E57" s="25"/>
      <c r="F57" s="42"/>
      <c r="G57" s="26"/>
      <c r="H57" s="15"/>
      <c r="I57" s="15"/>
      <c r="J57" s="15"/>
      <c r="K57" s="2"/>
    </row>
    <row r="58" spans="1:11" ht="15" customHeight="1">
      <c r="A58" s="12"/>
      <c r="B58" s="13" t="s">
        <v>46</v>
      </c>
      <c r="C58" s="13"/>
      <c r="D58" s="13">
        <v>8000</v>
      </c>
      <c r="E58" s="13" t="s">
        <v>48</v>
      </c>
      <c r="F58" s="33"/>
      <c r="G58" s="14"/>
      <c r="H58" s="15"/>
      <c r="I58" s="15"/>
      <c r="J58" s="15"/>
      <c r="K58" s="2"/>
    </row>
    <row r="59" spans="1:11" ht="15" customHeight="1">
      <c r="A59" s="12"/>
      <c r="B59" s="13" t="s">
        <v>47</v>
      </c>
      <c r="C59" s="13"/>
      <c r="D59" s="13">
        <f>27000</f>
        <v>27000</v>
      </c>
      <c r="E59" s="13" t="s">
        <v>49</v>
      </c>
      <c r="F59" s="33"/>
      <c r="G59" s="14"/>
      <c r="H59" s="15"/>
      <c r="I59" s="15"/>
      <c r="J59" s="15"/>
      <c r="K59" s="2"/>
    </row>
    <row r="60" spans="1:11" ht="15" customHeight="1">
      <c r="A60" s="12"/>
      <c r="B60" s="13"/>
      <c r="C60" s="13"/>
      <c r="D60" s="13"/>
      <c r="E60" s="13"/>
      <c r="F60" s="33"/>
      <c r="G60" s="14"/>
      <c r="H60" s="15"/>
      <c r="I60" s="15"/>
      <c r="J60" s="15"/>
      <c r="K60" s="2"/>
    </row>
    <row r="61" spans="1:11" ht="15" customHeight="1">
      <c r="A61" s="12"/>
      <c r="B61" s="13" t="s">
        <v>50</v>
      </c>
      <c r="C61" s="33">
        <f>D58</f>
        <v>8000</v>
      </c>
      <c r="D61" s="13">
        <f>D57*D58</f>
        <v>4800000</v>
      </c>
      <c r="E61" s="13"/>
      <c r="F61" s="33"/>
      <c r="G61" s="14"/>
      <c r="H61" s="15"/>
      <c r="I61" s="15"/>
      <c r="J61" s="15"/>
      <c r="K61" s="2"/>
    </row>
    <row r="62" spans="1:11" ht="15" customHeight="1">
      <c r="A62" s="12"/>
      <c r="B62" s="13" t="s">
        <v>51</v>
      </c>
      <c r="C62" s="33">
        <f>D59</f>
        <v>27000</v>
      </c>
      <c r="D62" s="16">
        <f>D2*D59</f>
        <v>21600000</v>
      </c>
      <c r="E62" s="13"/>
      <c r="F62" s="33"/>
      <c r="G62" s="14"/>
      <c r="H62" s="15"/>
      <c r="I62" s="15"/>
      <c r="J62" s="15"/>
      <c r="K62" s="2"/>
    </row>
    <row r="63" spans="1:11" ht="15" customHeight="1">
      <c r="A63" s="12"/>
      <c r="B63" s="13" t="s">
        <v>52</v>
      </c>
      <c r="C63" s="13"/>
      <c r="D63" s="13">
        <f>D61+D62</f>
        <v>26400000</v>
      </c>
      <c r="E63" s="13"/>
      <c r="F63" s="33"/>
      <c r="G63" s="14"/>
      <c r="H63" s="15"/>
      <c r="I63" s="15"/>
      <c r="J63" s="15"/>
      <c r="K63" s="2"/>
    </row>
    <row r="64" spans="1:11" ht="15" customHeight="1">
      <c r="A64" s="12"/>
      <c r="B64" s="13" t="s">
        <v>53</v>
      </c>
      <c r="C64" s="33">
        <f>D58+D59</f>
        <v>35000</v>
      </c>
      <c r="D64" s="16">
        <f>C64*D3</f>
        <v>10500000</v>
      </c>
      <c r="E64" s="13"/>
      <c r="F64" s="33"/>
      <c r="G64" s="14"/>
      <c r="H64" s="15"/>
      <c r="I64" s="15"/>
      <c r="J64" s="15"/>
      <c r="K64" s="2"/>
    </row>
    <row r="65" spans="1:11" ht="15" customHeight="1">
      <c r="A65" s="12"/>
      <c r="B65" s="13" t="s">
        <v>56</v>
      </c>
      <c r="C65" s="13"/>
      <c r="D65" s="13">
        <f>D63-D64</f>
        <v>15900000</v>
      </c>
      <c r="E65" s="13"/>
      <c r="F65" s="33"/>
      <c r="G65" s="14"/>
      <c r="H65" s="15"/>
      <c r="I65" s="15"/>
      <c r="J65" s="15"/>
      <c r="K65" s="2"/>
    </row>
    <row r="66" spans="1:11" ht="15" customHeight="1">
      <c r="A66" s="12"/>
      <c r="B66" s="13" t="s">
        <v>57</v>
      </c>
      <c r="C66" s="13"/>
      <c r="D66" s="16">
        <f>D14</f>
        <v>15000000</v>
      </c>
      <c r="E66" s="13"/>
      <c r="F66" s="33"/>
      <c r="G66" s="14"/>
      <c r="H66" s="15"/>
      <c r="I66" s="15"/>
      <c r="J66" s="15"/>
      <c r="K66" s="2"/>
    </row>
    <row r="67" spans="1:11" ht="15" customHeight="1">
      <c r="A67" s="7"/>
      <c r="B67" s="13" t="s">
        <v>58</v>
      </c>
      <c r="C67" s="8"/>
      <c r="D67" s="13">
        <f>D65-D66</f>
        <v>900000</v>
      </c>
      <c r="E67" s="8"/>
      <c r="F67" s="34" t="s">
        <v>59</v>
      </c>
      <c r="G67" s="35" t="s">
        <v>74</v>
      </c>
      <c r="H67" s="3"/>
      <c r="I67" s="3"/>
      <c r="J67" s="3"/>
      <c r="K67" s="2"/>
    </row>
    <row r="68" spans="1:11" ht="15" customHeight="1" thickBot="1">
      <c r="A68" s="45"/>
      <c r="B68" s="28" t="s">
        <v>27</v>
      </c>
      <c r="C68" s="46"/>
      <c r="D68" s="28">
        <f>D67</f>
        <v>900000</v>
      </c>
      <c r="E68" s="28" t="s">
        <v>30</v>
      </c>
      <c r="F68" s="40">
        <f>E18+D68</f>
        <v>-100000</v>
      </c>
      <c r="G68" s="21">
        <f>D68+D16</f>
        <v>3900000</v>
      </c>
      <c r="H68" s="3"/>
      <c r="I68" s="3"/>
      <c r="J68" s="3"/>
      <c r="K68" s="2"/>
    </row>
    <row r="69" spans="1:11" ht="1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2"/>
    </row>
    <row r="70" spans="1:11" ht="1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2"/>
    </row>
    <row r="71" ht="15" customHeight="1"/>
    <row r="72" ht="15" customHeight="1"/>
    <row r="73" ht="15" customHeight="1"/>
    <row r="74" ht="15" customHeight="1"/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D66 D54 D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Høgskolen i Lillehammer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eirikh</dc:creator>
  <cp:keywords/>
  <dc:description/>
  <cp:lastModifiedBy>Erik Juel</cp:lastModifiedBy>
  <cp:lastPrinted>2008-06-12T11:54:54Z</cp:lastPrinted>
  <dcterms:created xsi:type="dcterms:W3CDTF">2008-05-16T08:40:02Z</dcterms:created>
  <dcterms:modified xsi:type="dcterms:W3CDTF">2019-01-22T10:39:57Z</dcterms:modified>
  <cp:category/>
  <cp:version/>
  <cp:contentType/>
  <cp:contentStatus/>
</cp:coreProperties>
</file>