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0092\Dropbox (HINN - filer)\HINN - filer teammappe\BHH\H17 - BHH Oppgavesamlingsfiler\NETTLØSNINGER\Kap7\"/>
    </mc:Choice>
  </mc:AlternateContent>
  <bookViews>
    <workbookView xWindow="-390" yWindow="0" windowWidth="17895" windowHeight="12705"/>
  </bookViews>
  <sheets>
    <sheet name="7.10" sheetId="2" r:id="rId1"/>
    <sheet name="7.11" sheetId="1" r:id="rId2"/>
  </sheets>
  <definedNames>
    <definedName name="_xlnm.Print_Area" localSheetId="1">'7.11'!$A$1:$G$68</definedName>
  </definedNames>
  <calcPr calcId="162913"/>
</workbook>
</file>

<file path=xl/calcChain.xml><?xml version="1.0" encoding="utf-8"?>
<calcChain xmlns="http://schemas.openxmlformats.org/spreadsheetml/2006/main">
  <c r="F73" i="2" l="1"/>
  <c r="F64" i="2"/>
  <c r="G62" i="2"/>
  <c r="G5" i="2" s="1"/>
  <c r="F60" i="2"/>
  <c r="F22" i="2" s="1"/>
  <c r="C31" i="2"/>
  <c r="C30" i="2"/>
  <c r="D29" i="2"/>
  <c r="E29" i="2" s="1"/>
  <c r="G21" i="2"/>
  <c r="F21" i="2"/>
  <c r="E21" i="2"/>
  <c r="C21" i="2"/>
  <c r="D24" i="2" s="1"/>
  <c r="D20" i="2"/>
  <c r="D4" i="2" s="1"/>
  <c r="C11" i="2"/>
  <c r="G57" i="2" s="1"/>
  <c r="F10" i="2"/>
  <c r="G9" i="2"/>
  <c r="G11" i="2" s="1"/>
  <c r="D9" i="2"/>
  <c r="F9" i="2" s="1"/>
  <c r="D8" i="2"/>
  <c r="F8" i="2" s="1"/>
  <c r="D7" i="2"/>
  <c r="E7" i="2"/>
  <c r="C5" i="2"/>
  <c r="F53" i="2" s="1"/>
  <c r="G4" i="2"/>
  <c r="E4" i="2"/>
  <c r="G3" i="2"/>
  <c r="E3" i="2"/>
  <c r="D3" i="2"/>
  <c r="F24" i="1"/>
  <c r="F23" i="1"/>
  <c r="F46" i="1"/>
  <c r="F49" i="1"/>
  <c r="D13" i="1"/>
  <c r="F63" i="1"/>
  <c r="E13" i="1"/>
  <c r="E14" i="1"/>
  <c r="E52" i="1"/>
  <c r="E57" i="1"/>
  <c r="E58" i="1"/>
  <c r="D58" i="1"/>
  <c r="F64" i="1"/>
  <c r="F66" i="1"/>
  <c r="D67" i="1"/>
  <c r="F65" i="1"/>
  <c r="F45" i="1"/>
  <c r="F47" i="1"/>
  <c r="D8" i="1"/>
  <c r="E8" i="1"/>
  <c r="D9" i="1"/>
  <c r="E9" i="1"/>
  <c r="F9" i="1"/>
  <c r="F39" i="1"/>
  <c r="F40" i="1"/>
  <c r="F42" i="1"/>
  <c r="F41" i="1"/>
  <c r="D32" i="1"/>
  <c r="D33" i="1"/>
  <c r="D35" i="1"/>
  <c r="E32" i="1"/>
  <c r="E33" i="1"/>
  <c r="E35" i="1"/>
  <c r="F27" i="1"/>
  <c r="E34" i="1"/>
  <c r="E36" i="1"/>
  <c r="D34" i="1"/>
  <c r="D36" i="1"/>
  <c r="F8" i="1"/>
  <c r="F38" i="1"/>
  <c r="F57" i="1"/>
  <c r="D14" i="1"/>
  <c r="D52" i="1"/>
  <c r="D10" i="1"/>
  <c r="D15" i="1"/>
  <c r="G55" i="1"/>
  <c r="F61" i="1"/>
  <c r="F36" i="1"/>
  <c r="F10" i="1"/>
  <c r="E10" i="1"/>
  <c r="F58" i="1"/>
  <c r="F59" i="1"/>
  <c r="E15" i="1"/>
  <c r="F26" i="1"/>
  <c r="F29" i="1"/>
  <c r="F15" i="1"/>
  <c r="F17" i="1"/>
  <c r="F12" i="1"/>
  <c r="E67" i="1"/>
  <c r="G17" i="1"/>
  <c r="F18" i="1"/>
  <c r="G18" i="1"/>
  <c r="D30" i="2"/>
  <c r="F63" i="2"/>
  <c r="F65" i="2" s="1"/>
  <c r="G65" i="2" s="1"/>
  <c r="D26" i="2" l="1"/>
  <c r="D31" i="2"/>
  <c r="D32" i="2" s="1"/>
  <c r="D25" i="2"/>
  <c r="C32" i="2"/>
  <c r="E31" i="2"/>
  <c r="F29" i="2"/>
  <c r="D11" i="2"/>
  <c r="E5" i="2"/>
  <c r="C12" i="2"/>
  <c r="D5" i="2"/>
  <c r="E9" i="2"/>
  <c r="C33" i="2"/>
  <c r="D33" i="2" s="1"/>
  <c r="E33" i="2" s="1"/>
  <c r="F33" i="2" s="1"/>
  <c r="G33" i="2" s="1"/>
  <c r="H33" i="2" s="1"/>
  <c r="I33" i="2" s="1"/>
  <c r="J33" i="2" s="1"/>
  <c r="G12" i="2"/>
  <c r="F3" i="2"/>
  <c r="F4" i="2"/>
  <c r="F5" i="2"/>
  <c r="D21" i="2"/>
  <c r="F54" i="2" s="1"/>
  <c r="G55" i="2" s="1"/>
  <c r="G66" i="2"/>
  <c r="E8" i="2"/>
  <c r="E11" i="2" s="1"/>
  <c r="E30" i="2"/>
  <c r="E32" i="2" s="1"/>
  <c r="E34" i="2" s="1"/>
  <c r="F7" i="2"/>
  <c r="F11" i="2" s="1"/>
  <c r="E12" i="2" l="1"/>
  <c r="D12" i="2"/>
  <c r="D34" i="2"/>
  <c r="F30" i="2"/>
  <c r="G29" i="2"/>
  <c r="F31" i="2"/>
  <c r="C34" i="2"/>
  <c r="F12" i="2"/>
  <c r="G31" i="2" l="1"/>
  <c r="H29" i="2"/>
  <c r="G30" i="2"/>
  <c r="F32" i="2"/>
  <c r="F34" i="2" s="1"/>
  <c r="G32" i="2" l="1"/>
  <c r="G34" i="2" s="1"/>
  <c r="H31" i="2"/>
  <c r="I29" i="2"/>
  <c r="H30" i="2"/>
  <c r="H32" i="2" s="1"/>
  <c r="H34" i="2" s="1"/>
  <c r="J29" i="2" l="1"/>
  <c r="I31" i="2"/>
  <c r="I30" i="2"/>
  <c r="I32" i="2" s="1"/>
  <c r="I34" i="2" s="1"/>
  <c r="J30" i="2" l="1"/>
  <c r="J31" i="2"/>
  <c r="J32" i="2" l="1"/>
  <c r="J34" i="2" s="1"/>
</calcChain>
</file>

<file path=xl/sharedStrings.xml><?xml version="1.0" encoding="utf-8"?>
<sst xmlns="http://schemas.openxmlformats.org/spreadsheetml/2006/main" count="170" uniqueCount="128">
  <si>
    <t>Endring</t>
  </si>
  <si>
    <t>a)</t>
  </si>
  <si>
    <t>b)</t>
  </si>
  <si>
    <t>c)</t>
  </si>
  <si>
    <t>Faste kostnader</t>
  </si>
  <si>
    <t>d)</t>
  </si>
  <si>
    <t>e)</t>
  </si>
  <si>
    <t>f)</t>
  </si>
  <si>
    <t>Pris</t>
  </si>
  <si>
    <t>Resultat</t>
  </si>
  <si>
    <t>Totalt</t>
  </si>
  <si>
    <t>Enheter i budsjettet</t>
  </si>
  <si>
    <t>Salgsinntekt</t>
  </si>
  <si>
    <t>Dekningsbidrag</t>
  </si>
  <si>
    <t>DB pr enhet;</t>
  </si>
  <si>
    <t>DB pr. time;</t>
  </si>
  <si>
    <t>Var. Enh. Kost.:</t>
  </si>
  <si>
    <t>Timeforbruk pr. enhet.:</t>
  </si>
  <si>
    <t>Variable kostnader</t>
  </si>
  <si>
    <t>"=&gt;</t>
  </si>
  <si>
    <t>Nye priser</t>
  </si>
  <si>
    <t>Var. Enh.kost</t>
  </si>
  <si>
    <t>Nytt DB/enh.:</t>
  </si>
  <si>
    <t>Nye vol.-enh.</t>
  </si>
  <si>
    <t>Nytt totalt DB;</t>
  </si>
  <si>
    <t>eller;</t>
  </si>
  <si>
    <t xml:space="preserve">DG </t>
  </si>
  <si>
    <t xml:space="preserve">  ∆R = -2000</t>
  </si>
  <si>
    <t>ULØNNSOMT</t>
  </si>
  <si>
    <t>Reduserte FK</t>
  </si>
  <si>
    <t>*  600</t>
  </si>
  <si>
    <t>DB/maskintime</t>
  </si>
  <si>
    <t xml:space="preserve">Prioriter;    </t>
  </si>
  <si>
    <t>Først</t>
  </si>
  <si>
    <t>Sist</t>
  </si>
  <si>
    <t>Red VEK</t>
  </si>
  <si>
    <t>ØKTE FK</t>
  </si>
  <si>
    <t>Endret resultat</t>
  </si>
  <si>
    <t>NPVolum:</t>
  </si>
  <si>
    <t xml:space="preserve"> ∆ DB</t>
  </si>
  <si>
    <t xml:space="preserve">  ∆ Timer</t>
  </si>
  <si>
    <t xml:space="preserve"> ∆  Enheter</t>
  </si>
  <si>
    <t xml:space="preserve"> ∆ DB for bedriften totalt</t>
  </si>
  <si>
    <t>LØNNSOMT</t>
  </si>
  <si>
    <t>eller:</t>
  </si>
  <si>
    <t xml:space="preserve"> -  Faste kostnader;</t>
  </si>
  <si>
    <r>
      <t>Nullpunktomsetning;</t>
    </r>
    <r>
      <rPr>
        <sz val="10"/>
        <rFont val="Arial"/>
      </rPr>
      <t xml:space="preserve">     </t>
    </r>
    <r>
      <rPr>
        <u/>
        <sz val="10"/>
        <rFont val="Arial"/>
        <family val="2"/>
      </rPr>
      <t>100000 / 0,55</t>
    </r>
    <r>
      <rPr>
        <sz val="10"/>
        <rFont val="Arial"/>
      </rPr>
      <t xml:space="preserve">  =</t>
    </r>
  </si>
  <si>
    <r>
      <t>Sikkerhetsmargin</t>
    </r>
    <r>
      <rPr>
        <sz val="10"/>
        <rFont val="Arial"/>
      </rPr>
      <t xml:space="preserve">;   </t>
    </r>
    <r>
      <rPr>
        <u/>
        <sz val="10"/>
        <rFont val="Arial"/>
        <family val="2"/>
      </rPr>
      <t>(200000 -181818) / 200000</t>
    </r>
    <r>
      <rPr>
        <sz val="10"/>
        <rFont val="Arial"/>
      </rPr>
      <t xml:space="preserve">  =</t>
    </r>
  </si>
  <si>
    <r>
      <t xml:space="preserve">Ny salgsinntekt;       </t>
    </r>
    <r>
      <rPr>
        <u/>
        <sz val="10"/>
        <rFont val="Arial"/>
        <family val="2"/>
      </rPr>
      <t>200000*1,125*0,8</t>
    </r>
    <r>
      <rPr>
        <sz val="10"/>
        <rFont val="Arial"/>
      </rPr>
      <t xml:space="preserve">  =</t>
    </r>
  </si>
  <si>
    <r>
      <t xml:space="preserve">Nye var.kost.;          </t>
    </r>
    <r>
      <rPr>
        <u/>
        <sz val="10"/>
        <rFont val="Arial"/>
        <family val="2"/>
      </rPr>
      <t>108000*0,8</t>
    </r>
    <r>
      <rPr>
        <sz val="10"/>
        <rFont val="Arial"/>
      </rPr>
      <t xml:space="preserve">  =</t>
    </r>
  </si>
  <si>
    <r>
      <t>7000 / 100</t>
    </r>
    <r>
      <rPr>
        <sz val="10"/>
        <rFont val="Arial"/>
        <family val="2"/>
      </rPr>
      <t xml:space="preserve">  =</t>
    </r>
  </si>
  <si>
    <t xml:space="preserve"> + DB for S;</t>
  </si>
  <si>
    <t>for spm f)</t>
  </si>
  <si>
    <t>∆R = +2000</t>
  </si>
  <si>
    <t>∆R = -2000</t>
  </si>
  <si>
    <t xml:space="preserve"> ∆ Resultat v/ nedleggelse av  Prod S</t>
  </si>
  <si>
    <t>Økt produksjon av E</t>
  </si>
  <si>
    <r>
      <t>∆ DB for bedriften totalt;</t>
    </r>
    <r>
      <rPr>
        <sz val="10"/>
        <rFont val="Arial"/>
      </rPr>
      <t xml:space="preserve">  </t>
    </r>
  </si>
  <si>
    <r>
      <t xml:space="preserve">Alternativkosten </t>
    </r>
    <r>
      <rPr>
        <sz val="10"/>
        <rFont val="Arial"/>
      </rPr>
      <t xml:space="preserve">- ressursens verdi i alternativ anvendelse </t>
    </r>
  </si>
  <si>
    <t xml:space="preserve"> = Totalt RESULTAT for bedriften</t>
  </si>
  <si>
    <t xml:space="preserve"> =&gt; Går greit</t>
  </si>
  <si>
    <t>∆ DB for bedriften tot.;</t>
  </si>
  <si>
    <t xml:space="preserve">         =&gt;</t>
  </si>
  <si>
    <t>Bør sjekke om bedriften har tilstrekkelig maskinapasitet:</t>
  </si>
  <si>
    <t>*  Ny produktmixen - kun E;  1 time * (100 + 50) =        150 timer</t>
  </si>
  <si>
    <t>Inntekter</t>
  </si>
  <si>
    <t>Pris * #deltakere</t>
  </si>
  <si>
    <t>VEK * #deltakere</t>
  </si>
  <si>
    <t>Faste kost:</t>
  </si>
  <si>
    <t>R/a/m</t>
  </si>
  <si>
    <t>Sunk Cost i e)</t>
  </si>
  <si>
    <t>P/t/k</t>
  </si>
  <si>
    <t>Foredragsh</t>
  </si>
  <si>
    <t>Økt markedsføring</t>
  </si>
  <si>
    <t>Sum faste.</t>
  </si>
  <si>
    <t>Overskott</t>
  </si>
  <si>
    <t>):  ∆R &lt; 0 =&gt; Ulønnsomt</t>
  </si>
  <si>
    <t>):  ∆R =0 =&gt; På grensen, men økt risiko</t>
  </si>
  <si>
    <t xml:space="preserve">f) </t>
  </si>
  <si>
    <t>):  ∆R &gt; 0 =&gt; Ikke kanseller</t>
  </si>
  <si>
    <t>VEK</t>
  </si>
  <si>
    <t>DB</t>
  </si>
  <si>
    <t># Deltakere</t>
  </si>
  <si>
    <t>Dekningsgrad</t>
  </si>
  <si>
    <t>NPO</t>
  </si>
  <si>
    <t>): Kroner</t>
  </si>
  <si>
    <t>NPV</t>
  </si>
  <si>
    <t>): Antall deltakere</t>
  </si>
  <si>
    <t>Antall deltakere</t>
  </si>
  <si>
    <t>Omsetning</t>
  </si>
  <si>
    <t>Varable kostnader</t>
  </si>
  <si>
    <t>Må ha samme DB som før prisøkningen dvs</t>
  </si>
  <si>
    <t>…og med et DB pr enhet på ;</t>
  </si>
  <si>
    <t>Så trenger en;  120 000  /  1 300    =</t>
  </si>
  <si>
    <t>): # Deltakere</t>
  </si>
  <si>
    <t>NPV;</t>
  </si>
  <si>
    <t>(110000+40000) / 1000 =</t>
  </si>
  <si>
    <t>):  # Deltakere</t>
  </si>
  <si>
    <t xml:space="preserve"> Samme R og Økt risiko =&gt;  Bør neppe gjennomføre beslutningen</t>
  </si>
  <si>
    <t># Deltakere;  120 * 1,33333333 * 0,75  =</t>
  </si>
  <si>
    <t>Opptjent DB v/konferanse =  1000 * 50 =</t>
  </si>
  <si>
    <t>Totale faste kostnader i budsjett</t>
  </si>
  <si>
    <t>Sunk cost;   50000+55000/2  =</t>
  </si>
  <si>
    <t>∆ Faste kost v/konferanse;</t>
  </si>
  <si>
    <t>∆ Resultat ved å arrangere:</t>
  </si>
  <si>
    <t>=&gt;  Stao Pao.</t>
  </si>
  <si>
    <t>Resultat ved å ikke kansellere</t>
  </si>
  <si>
    <t>50 * 1000</t>
  </si>
  <si>
    <t xml:space="preserve">  =</t>
  </si>
  <si>
    <t>ØKT DB Prod X = reduserte VK</t>
  </si>
  <si>
    <t>*  Disponible timer; 1 time * 100 + 2 timer * 50  =</t>
  </si>
  <si>
    <t>ØKT DB - Prod S</t>
  </si>
  <si>
    <t>Red. produksjon av S</t>
  </si>
  <si>
    <t>Oppgave 7.10</t>
  </si>
  <si>
    <t>Oppgave 7.11</t>
  </si>
  <si>
    <t>Baserer seg på:  Proporsjonalitet, "faste" FK,  uendra priser og prod.mix.</t>
  </si>
  <si>
    <t>€</t>
  </si>
  <si>
    <t>$</t>
  </si>
  <si>
    <t>Prod €</t>
  </si>
  <si>
    <t xml:space="preserve">TAPT DB - Prod  €  </t>
  </si>
  <si>
    <t xml:space="preserve">    DB for €;</t>
  </si>
  <si>
    <t>Prod  $</t>
  </si>
  <si>
    <t>(600,00 - 500,00) * 20 =</t>
  </si>
  <si>
    <t>600,00 *  120 =</t>
  </si>
  <si>
    <t>500,00 *  40 =</t>
  </si>
  <si>
    <r>
      <t xml:space="preserve">  =&gt;  Resultatet blir </t>
    </r>
    <r>
      <rPr>
        <b/>
        <sz val="14"/>
        <rFont val="Times New Roman"/>
        <family val="1"/>
      </rPr>
      <t>17500</t>
    </r>
    <r>
      <rPr>
        <sz val="14"/>
        <rFont val="Times New Roman"/>
        <family val="1"/>
      </rPr>
      <t xml:space="preserve"> bedre ved å ikke kansellere i forhold til å kansellere</t>
    </r>
  </si>
  <si>
    <t>Res. ved å kansellere; 55000+55000 /2   =</t>
  </si>
  <si>
    <t>Res. ved å ikke kansellere;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</si>
</sst>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"/>
    <numFmt numFmtId="165" formatCode="&quot;kr&quot;\ #,##0.00"/>
    <numFmt numFmtId="166" formatCode="0.0\ %"/>
    <numFmt numFmtId="167" formatCode="#,##0&quot; timer&quot;"/>
    <numFmt numFmtId="168" formatCode="#,##0&quot; enh&quot;"/>
    <numFmt numFmtId="169" formatCode="###000"/>
    <numFmt numFmtId="170" formatCode="###,"/>
    <numFmt numFmtId="171" formatCode="0.0"/>
  </numFmts>
  <fonts count="19"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name val="Arial"/>
    </font>
    <font>
      <b/>
      <sz val="10"/>
      <name val="Geneva"/>
    </font>
    <font>
      <sz val="10"/>
      <name val="Geneva"/>
    </font>
    <font>
      <b/>
      <sz val="10"/>
      <name val="Arial"/>
    </font>
    <font>
      <u/>
      <sz val="10"/>
      <name val="Geneva"/>
    </font>
    <font>
      <b/>
      <sz val="14"/>
      <name val="Geneva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theme="6" tint="-0.249977111117893"/>
      <name val="Times New Roman"/>
      <family val="1"/>
    </font>
    <font>
      <b/>
      <sz val="14"/>
      <color theme="7" tint="-0.249977111117893"/>
      <name val="Times New Roman"/>
      <family val="1"/>
    </font>
    <font>
      <b/>
      <sz val="14"/>
      <color theme="4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1" fontId="0" fillId="0" borderId="1" xfId="0" applyNumberFormat="1" applyBorder="1"/>
    <xf numFmtId="2" fontId="0" fillId="0" borderId="0" xfId="0" applyNumberFormat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0" xfId="0" applyFont="1" applyBorder="1"/>
    <xf numFmtId="0" fontId="2" fillId="0" borderId="0" xfId="0" applyFont="1" applyBorder="1"/>
    <xf numFmtId="0" fontId="0" fillId="0" borderId="3" xfId="0" applyBorder="1"/>
    <xf numFmtId="0" fontId="0" fillId="0" borderId="0" xfId="0" applyBorder="1"/>
    <xf numFmtId="0" fontId="2" fillId="0" borderId="2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/>
    <xf numFmtId="0" fontId="7" fillId="0" borderId="0" xfId="0" applyFont="1" applyBorder="1" applyAlignment="1">
      <alignment horizontal="right"/>
    </xf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8" fillId="0" borderId="0" xfId="0" applyFont="1" applyBorder="1"/>
    <xf numFmtId="0" fontId="2" fillId="0" borderId="0" xfId="0" applyFont="1" applyAlignment="1">
      <alignment horizontal="right"/>
    </xf>
    <xf numFmtId="2" fontId="2" fillId="0" borderId="0" xfId="0" applyNumberFormat="1" applyFont="1"/>
    <xf numFmtId="166" fontId="2" fillId="0" borderId="0" xfId="0" applyNumberFormat="1" applyFont="1" applyAlignment="1">
      <alignment horizontal="left"/>
    </xf>
    <xf numFmtId="164" fontId="7" fillId="0" borderId="0" xfId="0" applyNumberFormat="1" applyFont="1" applyBorder="1"/>
    <xf numFmtId="1" fontId="8" fillId="0" borderId="0" xfId="0" applyNumberFormat="1" applyFont="1" applyBorder="1"/>
    <xf numFmtId="1" fontId="7" fillId="0" borderId="2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right"/>
    </xf>
    <xf numFmtId="2" fontId="0" fillId="0" borderId="0" xfId="0" applyNumberFormat="1"/>
    <xf numFmtId="2" fontId="0" fillId="0" borderId="1" xfId="0" applyNumberFormat="1" applyBorder="1"/>
    <xf numFmtId="0" fontId="8" fillId="0" borderId="1" xfId="0" applyFont="1" applyBorder="1"/>
    <xf numFmtId="0" fontId="7" fillId="0" borderId="6" xfId="0" applyFont="1" applyBorder="1"/>
    <xf numFmtId="2" fontId="2" fillId="0" borderId="0" xfId="0" applyNumberFormat="1" applyFont="1" applyBorder="1" applyAlignment="1">
      <alignment horizontal="center"/>
    </xf>
    <xf numFmtId="2" fontId="9" fillId="0" borderId="0" xfId="0" applyNumberFormat="1" applyFont="1"/>
    <xf numFmtId="1" fontId="0" fillId="0" borderId="0" xfId="0" applyNumberFormat="1" applyAlignment="1">
      <alignment horizontal="center"/>
    </xf>
    <xf numFmtId="2" fontId="4" fillId="0" borderId="0" xfId="0" applyNumberFormat="1" applyFont="1"/>
    <xf numFmtId="1" fontId="4" fillId="0" borderId="0" xfId="0" applyNumberFormat="1" applyFont="1"/>
    <xf numFmtId="1" fontId="3" fillId="0" borderId="0" xfId="0" applyNumberFormat="1" applyFont="1"/>
    <xf numFmtId="0" fontId="11" fillId="0" borderId="0" xfId="0" applyFont="1"/>
    <xf numFmtId="0" fontId="0" fillId="0" borderId="1" xfId="0" applyBorder="1" applyAlignment="1">
      <alignment horizontal="right"/>
    </xf>
    <xf numFmtId="165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0" fillId="0" borderId="7" xfId="0" applyBorder="1"/>
    <xf numFmtId="49" fontId="2" fillId="0" borderId="4" xfId="0" applyNumberFormat="1" applyFont="1" applyBorder="1"/>
    <xf numFmtId="2" fontId="5" fillId="0" borderId="0" xfId="0" applyNumberFormat="1" applyFont="1"/>
    <xf numFmtId="0" fontId="2" fillId="0" borderId="8" xfId="0" applyFont="1" applyBorder="1" applyAlignment="1">
      <alignment horizontal="right"/>
    </xf>
    <xf numFmtId="1" fontId="2" fillId="0" borderId="9" xfId="0" applyNumberFormat="1" applyFont="1" applyBorder="1"/>
    <xf numFmtId="1" fontId="0" fillId="0" borderId="1" xfId="0" applyNumberForma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2" fontId="8" fillId="0" borderId="2" xfId="0" applyNumberFormat="1" applyFont="1" applyBorder="1"/>
    <xf numFmtId="164" fontId="8" fillId="0" borderId="2" xfId="0" applyNumberFormat="1" applyFont="1" applyBorder="1"/>
    <xf numFmtId="167" fontId="8" fillId="0" borderId="0" xfId="0" applyNumberFormat="1" applyFont="1" applyBorder="1" applyAlignment="1">
      <alignment horizontal="center"/>
    </xf>
    <xf numFmtId="168" fontId="7" fillId="0" borderId="2" xfId="0" applyNumberFormat="1" applyFont="1" applyBorder="1"/>
    <xf numFmtId="169" fontId="2" fillId="0" borderId="2" xfId="0" applyNumberFormat="1" applyFont="1" applyBorder="1"/>
    <xf numFmtId="170" fontId="0" fillId="0" borderId="0" xfId="0" applyNumberFormat="1"/>
    <xf numFmtId="164" fontId="0" fillId="0" borderId="1" xfId="0" applyNumberForma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2" fillId="0" borderId="2" xfId="0" applyNumberFormat="1" applyFont="1" applyBorder="1"/>
    <xf numFmtId="1" fontId="0" fillId="0" borderId="1" xfId="0" applyNumberFormat="1" applyBorder="1" applyAlignment="1">
      <alignment horizontal="left"/>
    </xf>
    <xf numFmtId="164" fontId="8" fillId="0" borderId="0" xfId="0" applyNumberFormat="1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2" fillId="0" borderId="0" xfId="0" applyNumberFormat="1" applyFont="1" applyBorder="1"/>
    <xf numFmtId="0" fontId="12" fillId="0" borderId="0" xfId="0" applyFont="1" applyAlignment="1">
      <alignment horizontal="center"/>
    </xf>
    <xf numFmtId="0" fontId="13" fillId="0" borderId="1" xfId="0" applyFont="1" applyBorder="1"/>
    <xf numFmtId="0" fontId="12" fillId="0" borderId="1" xfId="0" applyFont="1" applyBorder="1"/>
    <xf numFmtId="0" fontId="12" fillId="0" borderId="15" xfId="0" applyFont="1" applyBorder="1"/>
    <xf numFmtId="0" fontId="12" fillId="0" borderId="0" xfId="0" applyFont="1" applyAlignment="1">
      <alignment horizontal="right"/>
    </xf>
    <xf numFmtId="0" fontId="12" fillId="0" borderId="0" xfId="0" applyFont="1" applyBorder="1"/>
    <xf numFmtId="0" fontId="12" fillId="0" borderId="1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Fill="1" applyBorder="1"/>
    <xf numFmtId="0" fontId="13" fillId="0" borderId="1" xfId="0" applyFont="1" applyFill="1" applyBorder="1"/>
    <xf numFmtId="0" fontId="13" fillId="0" borderId="15" xfId="0" applyFont="1" applyBorder="1"/>
    <xf numFmtId="0" fontId="13" fillId="0" borderId="0" xfId="0" applyFont="1" applyAlignment="1"/>
    <xf numFmtId="164" fontId="12" fillId="0" borderId="0" xfId="0" applyNumberFormat="1" applyFont="1"/>
    <xf numFmtId="0" fontId="13" fillId="0" borderId="16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6" xfId="0" applyFont="1" applyBorder="1"/>
    <xf numFmtId="0" fontId="13" fillId="0" borderId="17" xfId="0" applyFont="1" applyBorder="1"/>
    <xf numFmtId="0" fontId="13" fillId="0" borderId="18" xfId="0" applyFont="1" applyBorder="1"/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19" xfId="0" applyFont="1" applyBorder="1"/>
    <xf numFmtId="0" fontId="13" fillId="0" borderId="20" xfId="0" applyFont="1" applyBorder="1"/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5" fillId="0" borderId="19" xfId="0" applyFont="1" applyBorder="1"/>
    <xf numFmtId="0" fontId="15" fillId="0" borderId="0" xfId="0" applyFont="1" applyBorder="1"/>
    <xf numFmtId="0" fontId="15" fillId="0" borderId="20" xfId="0" applyFont="1" applyBorder="1"/>
    <xf numFmtId="0" fontId="16" fillId="0" borderId="19" xfId="0" applyFont="1" applyBorder="1"/>
    <xf numFmtId="0" fontId="16" fillId="0" borderId="0" xfId="0" applyFont="1" applyBorder="1"/>
    <xf numFmtId="0" fontId="16" fillId="0" borderId="20" xfId="0" applyFont="1" applyBorder="1"/>
    <xf numFmtId="0" fontId="12" fillId="0" borderId="9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7" fillId="0" borderId="9" xfId="0" applyFont="1" applyBorder="1"/>
    <xf numFmtId="0" fontId="17" fillId="0" borderId="21" xfId="0" applyFont="1" applyBorder="1"/>
    <xf numFmtId="0" fontId="17" fillId="0" borderId="22" xfId="0" applyFont="1" applyBorder="1"/>
    <xf numFmtId="3" fontId="13" fillId="0" borderId="0" xfId="0" applyNumberFormat="1" applyFont="1"/>
    <xf numFmtId="171" fontId="12" fillId="0" borderId="2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3" fontId="13" fillId="0" borderId="1" xfId="0" applyNumberFormat="1" applyFont="1" applyBorder="1"/>
    <xf numFmtId="3" fontId="13" fillId="0" borderId="0" xfId="0" applyNumberFormat="1" applyFont="1" applyBorder="1"/>
    <xf numFmtId="0" fontId="12" fillId="0" borderId="2" xfId="0" applyFont="1" applyBorder="1"/>
    <xf numFmtId="3" fontId="13" fillId="0" borderId="23" xfId="0" applyNumberFormat="1" applyFont="1" applyBorder="1"/>
    <xf numFmtId="0" fontId="1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Resultatdiagramm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1.6205588409332651E-2"/>
          <c:y val="0.13258266309204647"/>
          <c:w val="0.95730751498386357"/>
          <c:h val="0.828542920070648"/>
        </c:manualLayout>
      </c:layout>
      <c:lineChart>
        <c:grouping val="standard"/>
        <c:varyColors val="0"/>
        <c:ser>
          <c:idx val="2"/>
          <c:order val="0"/>
          <c:tx>
            <c:strRef>
              <c:f>'7.10'!$A$32</c:f>
              <c:strCache>
                <c:ptCount val="1"/>
                <c:pt idx="0">
                  <c:v>Dekningsbidrag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'7.10'!$B$29:$J$29</c:f>
              <c:numCache>
                <c:formatCode>General</c:formatCode>
                <c:ptCount val="9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</c:numCache>
            </c:numRef>
          </c:cat>
          <c:val>
            <c:numRef>
              <c:f>'7.10'!$B$32:$J$32</c:f>
              <c:numCache>
                <c:formatCode>General</c:formatCode>
                <c:ptCount val="9"/>
                <c:pt idx="1">
                  <c:v>0</c:v>
                </c:pt>
                <c:pt idx="2">
                  <c:v>20000</c:v>
                </c:pt>
                <c:pt idx="3">
                  <c:v>40000</c:v>
                </c:pt>
                <c:pt idx="4">
                  <c:v>60000</c:v>
                </c:pt>
                <c:pt idx="5">
                  <c:v>80000</c:v>
                </c:pt>
                <c:pt idx="6">
                  <c:v>100000</c:v>
                </c:pt>
                <c:pt idx="7">
                  <c:v>120000</c:v>
                </c:pt>
                <c:pt idx="8">
                  <c:v>140000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BD-4854-B6C9-D5DFAD8C00EA}"/>
            </c:ext>
          </c:extLst>
        </c:ser>
        <c:ser>
          <c:idx val="3"/>
          <c:order val="1"/>
          <c:tx>
            <c:strRef>
              <c:f>'7.10'!$A$33</c:f>
              <c:strCache>
                <c:ptCount val="1"/>
                <c:pt idx="0">
                  <c:v>Faste kostnader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'7.10'!$B$29:$J$29</c:f>
              <c:numCache>
                <c:formatCode>General</c:formatCode>
                <c:ptCount val="9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</c:numCache>
            </c:numRef>
          </c:cat>
          <c:val>
            <c:numRef>
              <c:f>'7.10'!$B$33:$J$33</c:f>
              <c:numCache>
                <c:formatCode>General</c:formatCode>
                <c:ptCount val="9"/>
                <c:pt idx="1">
                  <c:v>110000</c:v>
                </c:pt>
                <c:pt idx="2">
                  <c:v>110000</c:v>
                </c:pt>
                <c:pt idx="3">
                  <c:v>110000</c:v>
                </c:pt>
                <c:pt idx="4">
                  <c:v>110000</c:v>
                </c:pt>
                <c:pt idx="5">
                  <c:v>110000</c:v>
                </c:pt>
                <c:pt idx="6">
                  <c:v>110000</c:v>
                </c:pt>
                <c:pt idx="7">
                  <c:v>110000</c:v>
                </c:pt>
                <c:pt idx="8">
                  <c:v>110000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BD-4854-B6C9-D5DFAD8C00EA}"/>
            </c:ext>
          </c:extLst>
        </c:ser>
        <c:ser>
          <c:idx val="4"/>
          <c:order val="2"/>
          <c:tx>
            <c:strRef>
              <c:f>'7.10'!$A$34</c:f>
              <c:strCache>
                <c:ptCount val="1"/>
                <c:pt idx="0">
                  <c:v>Resultat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'7.10'!$B$29:$J$29</c:f>
              <c:numCache>
                <c:formatCode>General</c:formatCode>
                <c:ptCount val="9"/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120</c:v>
                </c:pt>
                <c:pt idx="8">
                  <c:v>140</c:v>
                </c:pt>
              </c:numCache>
            </c:numRef>
          </c:cat>
          <c:val>
            <c:numRef>
              <c:f>'7.10'!$B$34:$J$34</c:f>
              <c:numCache>
                <c:formatCode>General</c:formatCode>
                <c:ptCount val="9"/>
                <c:pt idx="1">
                  <c:v>-110000</c:v>
                </c:pt>
                <c:pt idx="2">
                  <c:v>-90000</c:v>
                </c:pt>
                <c:pt idx="3">
                  <c:v>-70000</c:v>
                </c:pt>
                <c:pt idx="4">
                  <c:v>-50000</c:v>
                </c:pt>
                <c:pt idx="5">
                  <c:v>-30000</c:v>
                </c:pt>
                <c:pt idx="6">
                  <c:v>-10000</c:v>
                </c:pt>
                <c:pt idx="7">
                  <c:v>10000</c:v>
                </c:pt>
                <c:pt idx="8">
                  <c:v>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BD-4854-B6C9-D5DFAD8C0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913960"/>
        <c:axId val="435916584"/>
      </c:lineChart>
      <c:catAx>
        <c:axId val="43591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rgbClr val="80808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ln>
                  <a:solidFill>
                    <a:srgbClr val="808080"/>
                  </a:solidFill>
                  <a:tailEnd type="triangle"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5916584"/>
        <c:crossesAt val="0"/>
        <c:auto val="1"/>
        <c:lblAlgn val="ctr"/>
        <c:lblOffset val="100"/>
        <c:noMultiLvlLbl val="0"/>
      </c:catAx>
      <c:valAx>
        <c:axId val="435916584"/>
        <c:scaling>
          <c:orientation val="minMax"/>
          <c:max val="150000"/>
          <c:min val="-1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rgbClr val="80808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5913960"/>
        <c:crossesAt val="2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7198912519112679"/>
          <c:y val="0.75462923195206644"/>
          <c:w val="0.23103768570984706"/>
          <c:h val="0.225168747845913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619126</xdr:colOff>
      <xdr:row>35</xdr:row>
      <xdr:rowOff>9526</xdr:rowOff>
    </xdr:from>
    <xdr:to>
      <xdr:col>10</xdr:col>
      <xdr:colOff>9526</xdr:colOff>
      <xdr:row>50</xdr:row>
      <xdr:rowOff>152401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Q9" sqref="Q9"/>
    </sheetView>
  </sheetViews>
  <sheetFormatPr baseColWidth="10" defaultRowHeight="12.75"/>
  <sheetData>
    <row r="1" spans="1:10" ht="20.25">
      <c r="A1" s="129" t="s">
        <v>113</v>
      </c>
      <c r="B1" s="75"/>
      <c r="C1" s="75"/>
      <c r="D1" s="75"/>
      <c r="E1" s="75"/>
      <c r="F1" s="76"/>
      <c r="G1" s="76"/>
      <c r="H1" s="76"/>
      <c r="I1" s="76"/>
      <c r="J1" s="76"/>
    </row>
    <row r="2" spans="1:10" ht="18.75">
      <c r="A2" s="75"/>
      <c r="B2" s="75"/>
      <c r="C2" s="81" t="s">
        <v>1</v>
      </c>
      <c r="D2" s="81" t="s">
        <v>3</v>
      </c>
      <c r="E2" s="81" t="s">
        <v>5</v>
      </c>
      <c r="F2" s="81" t="s">
        <v>6</v>
      </c>
      <c r="G2" s="81" t="s">
        <v>7</v>
      </c>
      <c r="H2" s="75"/>
      <c r="I2" s="75"/>
      <c r="J2" s="75"/>
    </row>
    <row r="3" spans="1:10" ht="18.75">
      <c r="A3" s="75" t="s">
        <v>65</v>
      </c>
      <c r="B3" s="75"/>
      <c r="C3" s="75">
        <v>360000</v>
      </c>
      <c r="D3" s="75">
        <f>D19*D22</f>
        <v>297000</v>
      </c>
      <c r="E3" s="75">
        <f>E19*E22</f>
        <v>480000</v>
      </c>
      <c r="F3" s="75">
        <f>F19*F22</f>
        <v>395999.99999009998</v>
      </c>
      <c r="G3" s="75">
        <f>G19*G22</f>
        <v>150000</v>
      </c>
      <c r="H3" s="75" t="s">
        <v>66</v>
      </c>
      <c r="I3" s="75"/>
      <c r="J3" s="75"/>
    </row>
    <row r="4" spans="1:10" ht="18.75">
      <c r="A4" s="75" t="s">
        <v>18</v>
      </c>
      <c r="B4" s="75"/>
      <c r="C4" s="82">
        <v>240000</v>
      </c>
      <c r="D4" s="82">
        <f>D20*D22</f>
        <v>180000</v>
      </c>
      <c r="E4" s="82">
        <f>E20*E22</f>
        <v>320000</v>
      </c>
      <c r="F4" s="82">
        <f>F20*F22</f>
        <v>239999.99999399998</v>
      </c>
      <c r="G4" s="82">
        <f>G20*G22</f>
        <v>100000</v>
      </c>
      <c r="H4" s="75" t="s">
        <v>67</v>
      </c>
      <c r="I4" s="75"/>
      <c r="J4" s="75"/>
    </row>
    <row r="5" spans="1:10" ht="18.75">
      <c r="A5" s="75" t="s">
        <v>13</v>
      </c>
      <c r="B5" s="75"/>
      <c r="C5" s="74">
        <f>C3-C4</f>
        <v>120000</v>
      </c>
      <c r="D5" s="74">
        <f>D3-D4</f>
        <v>117000</v>
      </c>
      <c r="E5" s="74">
        <f>E3-E4</f>
        <v>160000</v>
      </c>
      <c r="F5" s="74">
        <f>F21*F22</f>
        <v>155999.9999961</v>
      </c>
      <c r="G5" s="74">
        <f>G62</f>
        <v>50000</v>
      </c>
      <c r="H5" s="75"/>
      <c r="I5" s="75"/>
      <c r="J5" s="75"/>
    </row>
    <row r="6" spans="1:10" ht="18.75">
      <c r="A6" s="75" t="s">
        <v>68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8.75">
      <c r="A7" s="75" t="s">
        <v>69</v>
      </c>
      <c r="B7" s="75"/>
      <c r="C7" s="75">
        <v>50000</v>
      </c>
      <c r="D7" s="75">
        <f t="shared" ref="D7:E9" si="0">C7</f>
        <v>50000</v>
      </c>
      <c r="E7" s="75">
        <f t="shared" si="0"/>
        <v>50000</v>
      </c>
      <c r="F7" s="75">
        <f>D7</f>
        <v>50000</v>
      </c>
      <c r="G7" s="75">
        <v>0</v>
      </c>
      <c r="H7" s="75" t="s">
        <v>70</v>
      </c>
      <c r="I7" s="75"/>
      <c r="J7" s="75"/>
    </row>
    <row r="8" spans="1:10" ht="18.75">
      <c r="A8" s="75" t="s">
        <v>71</v>
      </c>
      <c r="B8" s="75"/>
      <c r="C8" s="75">
        <v>55000</v>
      </c>
      <c r="D8" s="75">
        <f t="shared" si="0"/>
        <v>55000</v>
      </c>
      <c r="E8" s="75">
        <f t="shared" si="0"/>
        <v>55000</v>
      </c>
      <c r="F8" s="75">
        <f>D8</f>
        <v>55000</v>
      </c>
      <c r="G8" s="75">
        <v>27500</v>
      </c>
      <c r="H8" s="75"/>
      <c r="I8" s="75"/>
      <c r="J8" s="75"/>
    </row>
    <row r="9" spans="1:10" ht="18.75">
      <c r="A9" s="75" t="s">
        <v>72</v>
      </c>
      <c r="B9" s="75"/>
      <c r="C9" s="75">
        <v>5000</v>
      </c>
      <c r="D9" s="75">
        <f t="shared" si="0"/>
        <v>5000</v>
      </c>
      <c r="E9" s="75">
        <f t="shared" si="0"/>
        <v>5000</v>
      </c>
      <c r="F9" s="75">
        <f>D9</f>
        <v>5000</v>
      </c>
      <c r="G9" s="75">
        <f>C9</f>
        <v>5000</v>
      </c>
      <c r="H9" s="75"/>
      <c r="I9" s="75"/>
      <c r="J9" s="75"/>
    </row>
    <row r="10" spans="1:10" ht="18.75">
      <c r="A10" s="75" t="s">
        <v>73</v>
      </c>
      <c r="B10" s="75"/>
      <c r="C10" s="75"/>
      <c r="D10" s="75"/>
      <c r="E10" s="75">
        <v>40000</v>
      </c>
      <c r="F10" s="75">
        <f>E10</f>
        <v>40000</v>
      </c>
      <c r="G10" s="75"/>
      <c r="H10" s="75"/>
      <c r="I10" s="74"/>
      <c r="J10" s="74"/>
    </row>
    <row r="11" spans="1:10" ht="18.75">
      <c r="A11" s="75" t="s">
        <v>74</v>
      </c>
      <c r="B11" s="75"/>
      <c r="C11" s="83">
        <f>SUM(C7:C10)</f>
        <v>110000</v>
      </c>
      <c r="D11" s="83">
        <f>SUM(D7:D10)</f>
        <v>110000</v>
      </c>
      <c r="E11" s="83">
        <f>SUM(E7:E10)</f>
        <v>150000</v>
      </c>
      <c r="F11" s="83">
        <f>SUM(F7:F10)</f>
        <v>150000</v>
      </c>
      <c r="G11" s="83">
        <f>SUM(G7:G10)</f>
        <v>32500</v>
      </c>
      <c r="H11" s="75"/>
      <c r="I11" s="75"/>
      <c r="J11" s="74"/>
    </row>
    <row r="12" spans="1:10" ht="18.75">
      <c r="A12" s="75" t="s">
        <v>75</v>
      </c>
      <c r="B12" s="75"/>
      <c r="C12" s="84">
        <f>C5-C11</f>
        <v>10000</v>
      </c>
      <c r="D12" s="84">
        <f>D5-D11</f>
        <v>7000</v>
      </c>
      <c r="E12" s="84">
        <f>E5-E11</f>
        <v>10000</v>
      </c>
      <c r="F12" s="84">
        <f>F5-F11</f>
        <v>5999.9999960999994</v>
      </c>
      <c r="G12" s="84">
        <f>G5-G11</f>
        <v>17500</v>
      </c>
      <c r="H12" s="75"/>
      <c r="I12" s="75"/>
      <c r="J12" s="75"/>
    </row>
    <row r="13" spans="1:10" ht="18.75">
      <c r="A13" s="75"/>
      <c r="B13" s="85" t="s">
        <v>3</v>
      </c>
      <c r="C13" s="86"/>
      <c r="D13" s="86" t="s">
        <v>76</v>
      </c>
      <c r="E13" s="86"/>
      <c r="F13" s="75"/>
      <c r="G13" s="75"/>
      <c r="H13" s="75"/>
      <c r="I13" s="75"/>
      <c r="J13" s="75"/>
    </row>
    <row r="14" spans="1:10" ht="18.75">
      <c r="A14" s="75"/>
      <c r="B14" s="85" t="s">
        <v>5</v>
      </c>
      <c r="C14" s="86"/>
      <c r="D14" s="86"/>
      <c r="E14" s="86" t="s">
        <v>77</v>
      </c>
      <c r="F14" s="86"/>
      <c r="G14" s="75"/>
      <c r="H14" s="75"/>
      <c r="I14" s="75"/>
      <c r="J14" s="75"/>
    </row>
    <row r="15" spans="1:10" ht="18.75">
      <c r="A15" s="75"/>
      <c r="B15" s="85" t="s">
        <v>6</v>
      </c>
      <c r="C15" s="86"/>
      <c r="D15" s="86"/>
      <c r="E15" s="86"/>
      <c r="F15" s="86" t="s">
        <v>76</v>
      </c>
      <c r="G15" s="86"/>
      <c r="H15" s="75"/>
      <c r="I15" s="75"/>
      <c r="J15" s="75"/>
    </row>
    <row r="16" spans="1:10" ht="18.75">
      <c r="A16" s="75"/>
      <c r="B16" s="85" t="s">
        <v>78</v>
      </c>
      <c r="C16" s="86"/>
      <c r="D16" s="86"/>
      <c r="E16" s="86"/>
      <c r="F16" s="86"/>
      <c r="G16" s="86" t="s">
        <v>79</v>
      </c>
      <c r="H16" s="86"/>
      <c r="I16" s="75"/>
      <c r="J16" s="75"/>
    </row>
    <row r="17" spans="1:10" ht="18.75">
      <c r="A17" s="75"/>
      <c r="B17" s="75"/>
      <c r="C17" s="86"/>
      <c r="D17" s="86"/>
      <c r="E17" s="86"/>
      <c r="F17" s="86"/>
      <c r="G17" s="75"/>
      <c r="H17" s="75"/>
      <c r="I17" s="75"/>
      <c r="J17" s="75"/>
    </row>
    <row r="18" spans="1:10" ht="18.75">
      <c r="A18" s="75"/>
      <c r="B18" s="82"/>
      <c r="C18" s="87" t="s">
        <v>1</v>
      </c>
      <c r="D18" s="87" t="s">
        <v>3</v>
      </c>
      <c r="E18" s="87" t="s">
        <v>5</v>
      </c>
      <c r="F18" s="87" t="s">
        <v>6</v>
      </c>
      <c r="G18" s="87" t="s">
        <v>7</v>
      </c>
      <c r="H18" s="75"/>
      <c r="I18" s="75"/>
      <c r="J18" s="75"/>
    </row>
    <row r="19" spans="1:10" ht="18.75">
      <c r="A19" s="75"/>
      <c r="B19" s="75" t="s">
        <v>8</v>
      </c>
      <c r="C19" s="88">
        <v>3000</v>
      </c>
      <c r="D19" s="88">
        <v>3300</v>
      </c>
      <c r="E19" s="88">
        <v>3000</v>
      </c>
      <c r="F19" s="88">
        <v>3300</v>
      </c>
      <c r="G19" s="89">
        <v>3000</v>
      </c>
      <c r="H19" s="75"/>
      <c r="I19" s="75"/>
      <c r="J19" s="75"/>
    </row>
    <row r="20" spans="1:10" ht="18.75">
      <c r="A20" s="75"/>
      <c r="B20" s="88" t="s">
        <v>80</v>
      </c>
      <c r="C20" s="82">
        <v>2000</v>
      </c>
      <c r="D20" s="82">
        <f>C20</f>
        <v>2000</v>
      </c>
      <c r="E20" s="82">
        <v>2000</v>
      </c>
      <c r="F20" s="82">
        <v>2000</v>
      </c>
      <c r="G20" s="90">
        <v>2000</v>
      </c>
      <c r="H20" s="75"/>
      <c r="I20" s="75"/>
      <c r="J20" s="75"/>
    </row>
    <row r="21" spans="1:10" ht="18.75">
      <c r="A21" s="75"/>
      <c r="B21" s="75" t="s">
        <v>81</v>
      </c>
      <c r="C21" s="84">
        <f>C19-C20</f>
        <v>1000</v>
      </c>
      <c r="D21" s="91">
        <f>D19-D20</f>
        <v>1300</v>
      </c>
      <c r="E21" s="91">
        <f>E19-E20</f>
        <v>1000</v>
      </c>
      <c r="F21" s="91">
        <f>F19-F20</f>
        <v>1300</v>
      </c>
      <c r="G21" s="91">
        <f>G19-G20</f>
        <v>1000</v>
      </c>
      <c r="H21" s="75"/>
      <c r="I21" s="75"/>
      <c r="J21" s="75"/>
    </row>
    <row r="22" spans="1:10" ht="18.75">
      <c r="A22" s="75"/>
      <c r="B22" s="75" t="s">
        <v>82</v>
      </c>
      <c r="C22" s="92">
        <v>120</v>
      </c>
      <c r="D22" s="92">
        <v>90</v>
      </c>
      <c r="E22" s="92">
        <v>160</v>
      </c>
      <c r="F22" s="92">
        <f>F60</f>
        <v>119.99999999699999</v>
      </c>
      <c r="G22" s="92">
        <v>50</v>
      </c>
      <c r="H22" s="75"/>
      <c r="I22" s="75"/>
      <c r="J22" s="75"/>
    </row>
    <row r="23" spans="1:10" ht="18.75">
      <c r="A23" s="75"/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18.75">
      <c r="A24" s="75" t="s">
        <v>1</v>
      </c>
      <c r="B24" s="75" t="s">
        <v>83</v>
      </c>
      <c r="C24" s="75"/>
      <c r="D24" s="93">
        <f>C21/C19</f>
        <v>0.33333333333333331</v>
      </c>
      <c r="E24" s="75"/>
      <c r="F24" s="75"/>
      <c r="G24" s="75"/>
      <c r="H24" s="75"/>
      <c r="I24" s="75"/>
      <c r="J24" s="75"/>
    </row>
    <row r="25" spans="1:10" ht="18.75">
      <c r="A25" s="75"/>
      <c r="B25" s="75" t="s">
        <v>84</v>
      </c>
      <c r="C25" s="75"/>
      <c r="D25" s="74">
        <f>C11/D24</f>
        <v>330000</v>
      </c>
      <c r="E25" s="75" t="s">
        <v>85</v>
      </c>
      <c r="F25" s="75"/>
      <c r="G25" s="75"/>
      <c r="H25" s="75"/>
      <c r="I25" s="75"/>
      <c r="J25" s="75"/>
    </row>
    <row r="26" spans="1:10" ht="18.75">
      <c r="A26" s="75"/>
      <c r="B26" s="75" t="s">
        <v>86</v>
      </c>
      <c r="C26" s="75"/>
      <c r="D26" s="74">
        <f>C11/C21</f>
        <v>110</v>
      </c>
      <c r="E26" s="75" t="s">
        <v>87</v>
      </c>
      <c r="F26" s="75"/>
      <c r="G26" s="75"/>
      <c r="H26" s="75"/>
      <c r="I26" s="75"/>
      <c r="J26" s="75"/>
    </row>
    <row r="27" spans="1:10" ht="18.75">
      <c r="A27" s="75"/>
      <c r="B27" s="75"/>
      <c r="C27" s="75"/>
      <c r="D27" s="74"/>
      <c r="E27" s="75"/>
      <c r="F27" s="75"/>
      <c r="G27" s="75"/>
      <c r="H27" s="75"/>
      <c r="I27" s="75"/>
      <c r="J27" s="75"/>
    </row>
    <row r="28" spans="1:10" ht="19.5" thickBot="1">
      <c r="A28" s="75" t="s">
        <v>2</v>
      </c>
      <c r="B28" s="75"/>
      <c r="C28" s="75"/>
      <c r="D28" s="74"/>
      <c r="E28" s="75"/>
      <c r="F28" s="75"/>
      <c r="G28" s="75"/>
      <c r="H28" s="75"/>
      <c r="I28" s="75"/>
      <c r="J28" s="75"/>
    </row>
    <row r="29" spans="1:10" ht="18.75">
      <c r="A29" s="94" t="s">
        <v>88</v>
      </c>
      <c r="B29" s="95"/>
      <c r="C29" s="96">
        <v>0</v>
      </c>
      <c r="D29" s="97">
        <f>C29+20</f>
        <v>20</v>
      </c>
      <c r="E29" s="97">
        <f t="shared" ref="E29:J29" si="1">D29+20</f>
        <v>40</v>
      </c>
      <c r="F29" s="97">
        <f t="shared" si="1"/>
        <v>60</v>
      </c>
      <c r="G29" s="97">
        <f t="shared" si="1"/>
        <v>80</v>
      </c>
      <c r="H29" s="97">
        <f t="shared" si="1"/>
        <v>100</v>
      </c>
      <c r="I29" s="97">
        <f t="shared" si="1"/>
        <v>120</v>
      </c>
      <c r="J29" s="98">
        <f t="shared" si="1"/>
        <v>140</v>
      </c>
    </row>
    <row r="30" spans="1:10" ht="18.75">
      <c r="A30" s="99" t="s">
        <v>89</v>
      </c>
      <c r="B30" s="100"/>
      <c r="C30" s="101">
        <f>$C$19*C29</f>
        <v>0</v>
      </c>
      <c r="D30" s="88">
        <f t="shared" ref="D30:J30" si="2">$C$19*D29</f>
        <v>60000</v>
      </c>
      <c r="E30" s="88">
        <f t="shared" si="2"/>
        <v>120000</v>
      </c>
      <c r="F30" s="88">
        <f t="shared" si="2"/>
        <v>180000</v>
      </c>
      <c r="G30" s="88">
        <f t="shared" si="2"/>
        <v>240000</v>
      </c>
      <c r="H30" s="88">
        <f t="shared" si="2"/>
        <v>300000</v>
      </c>
      <c r="I30" s="88">
        <f t="shared" si="2"/>
        <v>360000</v>
      </c>
      <c r="J30" s="102">
        <f t="shared" si="2"/>
        <v>420000</v>
      </c>
    </row>
    <row r="31" spans="1:10" ht="18.75">
      <c r="A31" s="103" t="s">
        <v>90</v>
      </c>
      <c r="B31" s="104"/>
      <c r="C31" s="101">
        <f>$C$20*C29</f>
        <v>0</v>
      </c>
      <c r="D31" s="88">
        <f t="shared" ref="D31:J31" si="3">$C$20*D29</f>
        <v>40000</v>
      </c>
      <c r="E31" s="88">
        <f t="shared" si="3"/>
        <v>80000</v>
      </c>
      <c r="F31" s="88">
        <f t="shared" si="3"/>
        <v>120000</v>
      </c>
      <c r="G31" s="88">
        <f t="shared" si="3"/>
        <v>160000</v>
      </c>
      <c r="H31" s="88">
        <f t="shared" si="3"/>
        <v>200000</v>
      </c>
      <c r="I31" s="88">
        <f t="shared" si="3"/>
        <v>240000</v>
      </c>
      <c r="J31" s="102">
        <f t="shared" si="3"/>
        <v>280000</v>
      </c>
    </row>
    <row r="32" spans="1:10" ht="18.75">
      <c r="A32" s="105" t="s">
        <v>13</v>
      </c>
      <c r="B32" s="106"/>
      <c r="C32" s="107">
        <f>C30-C31</f>
        <v>0</v>
      </c>
      <c r="D32" s="108">
        <f t="shared" ref="D32:J32" si="4">D30-D31</f>
        <v>20000</v>
      </c>
      <c r="E32" s="108">
        <f t="shared" si="4"/>
        <v>40000</v>
      </c>
      <c r="F32" s="108">
        <f t="shared" si="4"/>
        <v>60000</v>
      </c>
      <c r="G32" s="108">
        <f t="shared" si="4"/>
        <v>80000</v>
      </c>
      <c r="H32" s="108">
        <f t="shared" si="4"/>
        <v>100000</v>
      </c>
      <c r="I32" s="108">
        <f t="shared" si="4"/>
        <v>120000</v>
      </c>
      <c r="J32" s="109">
        <f t="shared" si="4"/>
        <v>140000</v>
      </c>
    </row>
    <row r="33" spans="1:10" ht="18.75">
      <c r="A33" s="105" t="s">
        <v>4</v>
      </c>
      <c r="B33" s="106"/>
      <c r="C33" s="110">
        <f>C11</f>
        <v>110000</v>
      </c>
      <c r="D33" s="111">
        <f>C33</f>
        <v>110000</v>
      </c>
      <c r="E33" s="111">
        <f t="shared" ref="E33:J33" si="5">D33</f>
        <v>110000</v>
      </c>
      <c r="F33" s="111">
        <f t="shared" si="5"/>
        <v>110000</v>
      </c>
      <c r="G33" s="111">
        <f t="shared" si="5"/>
        <v>110000</v>
      </c>
      <c r="H33" s="111">
        <f t="shared" si="5"/>
        <v>110000</v>
      </c>
      <c r="I33" s="111">
        <f t="shared" si="5"/>
        <v>110000</v>
      </c>
      <c r="J33" s="112">
        <f t="shared" si="5"/>
        <v>110000</v>
      </c>
    </row>
    <row r="34" spans="1:10" ht="19.5" thickBot="1">
      <c r="A34" s="113" t="s">
        <v>9</v>
      </c>
      <c r="B34" s="114"/>
      <c r="C34" s="115">
        <f>C32-C33</f>
        <v>-110000</v>
      </c>
      <c r="D34" s="116">
        <f t="shared" ref="D34:J34" si="6">D32-D33</f>
        <v>-90000</v>
      </c>
      <c r="E34" s="116">
        <f t="shared" si="6"/>
        <v>-70000</v>
      </c>
      <c r="F34" s="116">
        <f t="shared" si="6"/>
        <v>-50000</v>
      </c>
      <c r="G34" s="116">
        <f t="shared" si="6"/>
        <v>-30000</v>
      </c>
      <c r="H34" s="116">
        <f t="shared" si="6"/>
        <v>-10000</v>
      </c>
      <c r="I34" s="116">
        <f t="shared" si="6"/>
        <v>10000</v>
      </c>
      <c r="J34" s="117">
        <f t="shared" si="6"/>
        <v>30000</v>
      </c>
    </row>
    <row r="35" spans="1:10" ht="18.75">
      <c r="A35" s="75"/>
      <c r="B35" s="75"/>
      <c r="C35" s="75"/>
      <c r="D35" s="74"/>
      <c r="E35" s="75"/>
      <c r="F35" s="75"/>
      <c r="G35" s="75"/>
      <c r="H35" s="75"/>
      <c r="I35" s="75"/>
      <c r="J35" s="75"/>
    </row>
    <row r="36" spans="1:10" ht="18.75">
      <c r="A36" s="75"/>
      <c r="B36" s="75"/>
      <c r="C36" s="75"/>
      <c r="D36" s="74"/>
      <c r="E36" s="75"/>
      <c r="F36" s="75"/>
      <c r="G36" s="75"/>
      <c r="H36" s="75"/>
      <c r="I36" s="75"/>
      <c r="J36" s="75"/>
    </row>
    <row r="37" spans="1:10" ht="18.75">
      <c r="A37" s="75"/>
      <c r="B37" s="75"/>
      <c r="C37" s="75"/>
      <c r="D37" s="74"/>
      <c r="E37" s="75"/>
      <c r="F37" s="75"/>
      <c r="G37" s="75"/>
      <c r="H37" s="75"/>
      <c r="I37" s="75"/>
      <c r="J37" s="75"/>
    </row>
    <row r="38" spans="1:10" ht="18.75">
      <c r="A38" s="75"/>
      <c r="B38" s="75"/>
      <c r="C38" s="75"/>
      <c r="D38" s="74"/>
      <c r="E38" s="75"/>
      <c r="F38" s="75"/>
      <c r="G38" s="75"/>
      <c r="H38" s="75"/>
      <c r="I38" s="75"/>
      <c r="J38" s="75"/>
    </row>
    <row r="39" spans="1:10" ht="18.75">
      <c r="A39" s="75"/>
      <c r="B39" s="75"/>
      <c r="C39" s="75"/>
      <c r="D39" s="74"/>
      <c r="E39" s="75"/>
      <c r="F39" s="75"/>
      <c r="G39" s="75"/>
      <c r="H39" s="75"/>
      <c r="I39" s="75"/>
      <c r="J39" s="75"/>
    </row>
    <row r="40" spans="1:10" ht="18.75">
      <c r="A40" s="75"/>
      <c r="B40" s="75"/>
      <c r="C40" s="75"/>
      <c r="D40" s="74"/>
      <c r="E40" s="75"/>
      <c r="F40" s="75"/>
      <c r="G40" s="75"/>
      <c r="H40" s="75"/>
      <c r="I40" s="75"/>
      <c r="J40" s="75"/>
    </row>
    <row r="41" spans="1:10" ht="18.75">
      <c r="A41" s="75"/>
      <c r="B41" s="75"/>
      <c r="C41" s="75"/>
      <c r="D41" s="74"/>
      <c r="E41" s="75"/>
      <c r="F41" s="75"/>
      <c r="G41" s="75"/>
      <c r="H41" s="75"/>
      <c r="I41" s="75"/>
      <c r="J41" s="75"/>
    </row>
    <row r="42" spans="1:10" ht="18.75">
      <c r="A42" s="75"/>
      <c r="B42" s="75"/>
      <c r="C42" s="75"/>
      <c r="D42" s="74"/>
      <c r="E42" s="75"/>
      <c r="F42" s="75"/>
      <c r="G42" s="75"/>
      <c r="H42" s="75"/>
      <c r="I42" s="75"/>
      <c r="J42" s="75"/>
    </row>
    <row r="43" spans="1:10" ht="18.75">
      <c r="A43" s="75"/>
      <c r="B43" s="75"/>
      <c r="C43" s="75"/>
      <c r="D43" s="74"/>
      <c r="E43" s="75"/>
      <c r="F43" s="75"/>
      <c r="G43" s="75"/>
      <c r="H43" s="75"/>
      <c r="I43" s="75"/>
      <c r="J43" s="75"/>
    </row>
    <row r="44" spans="1:10" ht="18.75">
      <c r="A44" s="75"/>
      <c r="B44" s="75"/>
      <c r="C44" s="75"/>
      <c r="D44" s="74"/>
      <c r="E44" s="75"/>
      <c r="F44" s="75"/>
      <c r="G44" s="75"/>
      <c r="H44" s="75"/>
      <c r="I44" s="75"/>
      <c r="J44" s="75"/>
    </row>
    <row r="45" spans="1:10" ht="18.75">
      <c r="A45" s="75"/>
      <c r="B45" s="75"/>
      <c r="C45" s="75"/>
      <c r="D45" s="74"/>
      <c r="E45" s="75"/>
      <c r="F45" s="75"/>
      <c r="G45" s="75"/>
      <c r="H45" s="75"/>
      <c r="I45" s="75"/>
      <c r="J45" s="75"/>
    </row>
    <row r="46" spans="1:10" ht="18.75">
      <c r="A46" s="75"/>
      <c r="B46" s="75"/>
      <c r="C46" s="75"/>
      <c r="D46" s="74"/>
      <c r="E46" s="75"/>
      <c r="F46" s="75"/>
      <c r="G46" s="75"/>
      <c r="H46" s="75"/>
      <c r="I46" s="75"/>
      <c r="J46" s="75"/>
    </row>
    <row r="47" spans="1:10" ht="18.75">
      <c r="A47" s="75"/>
      <c r="B47" s="75"/>
      <c r="C47" s="75"/>
      <c r="D47" s="74"/>
      <c r="E47" s="75"/>
      <c r="F47" s="75"/>
      <c r="G47" s="75"/>
      <c r="H47" s="75"/>
      <c r="I47" s="75"/>
      <c r="J47" s="75"/>
    </row>
    <row r="48" spans="1:10" ht="18.75">
      <c r="A48" s="75"/>
      <c r="B48" s="75"/>
      <c r="C48" s="75"/>
      <c r="D48" s="74"/>
      <c r="E48" s="75"/>
      <c r="F48" s="75"/>
      <c r="G48" s="75"/>
      <c r="H48" s="75"/>
      <c r="I48" s="75"/>
      <c r="J48" s="75"/>
    </row>
    <row r="49" spans="1:10" ht="18.75">
      <c r="A49" s="75"/>
      <c r="B49" s="75"/>
      <c r="C49" s="75"/>
      <c r="D49" s="74"/>
      <c r="E49" s="75"/>
      <c r="F49" s="75"/>
      <c r="G49" s="75"/>
      <c r="H49" s="75"/>
      <c r="I49" s="75"/>
      <c r="J49" s="75"/>
    </row>
    <row r="50" spans="1:10" ht="18.75">
      <c r="A50" s="75"/>
      <c r="B50" s="75"/>
      <c r="C50" s="75"/>
      <c r="D50" s="74"/>
      <c r="E50" s="75"/>
      <c r="F50" s="75"/>
      <c r="G50" s="75"/>
      <c r="H50" s="75"/>
      <c r="I50" s="75"/>
      <c r="J50" s="75"/>
    </row>
    <row r="51" spans="1:10" ht="18.75">
      <c r="A51" s="75"/>
      <c r="B51" s="75"/>
      <c r="C51" s="75"/>
      <c r="D51" s="74"/>
      <c r="E51" s="75"/>
      <c r="F51" s="75"/>
      <c r="G51" s="75"/>
      <c r="H51" s="75"/>
      <c r="I51" s="75"/>
      <c r="J51" s="75"/>
    </row>
    <row r="52" spans="1:10" ht="18.75">
      <c r="A52" s="75"/>
      <c r="B52" s="75"/>
      <c r="C52" s="75"/>
      <c r="D52" s="74"/>
      <c r="E52" s="75"/>
      <c r="F52" s="75"/>
      <c r="G52" s="75"/>
      <c r="H52" s="75"/>
      <c r="I52" s="75"/>
      <c r="J52" s="75"/>
    </row>
    <row r="53" spans="1:10" ht="18.75">
      <c r="A53" s="75" t="s">
        <v>3</v>
      </c>
      <c r="B53" s="75" t="s">
        <v>91</v>
      </c>
      <c r="C53" s="75"/>
      <c r="D53" s="74"/>
      <c r="E53" s="75"/>
      <c r="F53" s="118">
        <f>C5</f>
        <v>120000</v>
      </c>
      <c r="G53" s="75"/>
      <c r="H53" s="75"/>
      <c r="I53" s="75"/>
      <c r="J53" s="75"/>
    </row>
    <row r="54" spans="1:10" ht="19.5" thickBot="1">
      <c r="A54" s="75"/>
      <c r="B54" s="75" t="s">
        <v>92</v>
      </c>
      <c r="C54" s="75"/>
      <c r="D54" s="74"/>
      <c r="E54" s="75"/>
      <c r="F54" s="118">
        <f>D21</f>
        <v>1300</v>
      </c>
      <c r="G54" s="75"/>
      <c r="H54" s="75"/>
      <c r="I54" s="75"/>
      <c r="J54" s="75"/>
    </row>
    <row r="55" spans="1:10" ht="19.5" thickBot="1">
      <c r="A55" s="75"/>
      <c r="B55" s="75" t="s">
        <v>93</v>
      </c>
      <c r="C55" s="75"/>
      <c r="D55" s="74"/>
      <c r="E55" s="74"/>
      <c r="F55" s="118"/>
      <c r="G55" s="119">
        <f>F53/F54</f>
        <v>92.307692307692307</v>
      </c>
      <c r="H55" s="75" t="s">
        <v>94</v>
      </c>
      <c r="I55" s="75"/>
      <c r="J55" s="75"/>
    </row>
    <row r="56" spans="1:10" ht="19.5" thickBot="1">
      <c r="A56" s="75"/>
      <c r="B56" s="75"/>
      <c r="C56" s="75"/>
      <c r="D56" s="74"/>
      <c r="E56" s="75"/>
      <c r="F56" s="120"/>
      <c r="G56" s="75"/>
      <c r="H56" s="75"/>
      <c r="I56" s="75"/>
      <c r="J56" s="75"/>
    </row>
    <row r="57" spans="1:10" ht="19.5" thickBot="1">
      <c r="A57" s="75" t="s">
        <v>5</v>
      </c>
      <c r="B57" s="75" t="s">
        <v>95</v>
      </c>
      <c r="C57" s="75" t="s">
        <v>96</v>
      </c>
      <c r="D57" s="75"/>
      <c r="E57" s="121"/>
      <c r="F57" s="118"/>
      <c r="G57" s="122">
        <f>(C11+E10)/E21</f>
        <v>150</v>
      </c>
      <c r="H57" s="123" t="s">
        <v>97</v>
      </c>
      <c r="I57" s="75"/>
      <c r="J57" s="75"/>
    </row>
    <row r="58" spans="1:10" ht="18.75">
      <c r="A58" s="75"/>
      <c r="B58" s="75"/>
      <c r="C58" s="75" t="s">
        <v>98</v>
      </c>
      <c r="D58" s="75"/>
      <c r="E58" s="75"/>
      <c r="F58" s="118"/>
      <c r="G58" s="124"/>
      <c r="H58" s="75"/>
      <c r="I58" s="75"/>
      <c r="J58" s="75"/>
    </row>
    <row r="59" spans="1:10" ht="18.75">
      <c r="A59" s="75"/>
      <c r="B59" s="75"/>
      <c r="C59" s="75"/>
      <c r="D59" s="75"/>
      <c r="E59" s="75"/>
      <c r="F59" s="118"/>
      <c r="G59" s="124"/>
      <c r="H59" s="75"/>
      <c r="I59" s="75"/>
      <c r="J59" s="75"/>
    </row>
    <row r="60" spans="1:10" ht="18.75">
      <c r="A60" s="75" t="s">
        <v>6</v>
      </c>
      <c r="B60" s="75" t="s">
        <v>99</v>
      </c>
      <c r="C60" s="75"/>
      <c r="D60" s="75"/>
      <c r="E60" s="75"/>
      <c r="F60" s="118">
        <f>C22*1.3333333333*0.75</f>
        <v>119.99999999699999</v>
      </c>
      <c r="G60" s="75"/>
      <c r="H60" s="124"/>
      <c r="I60" s="75"/>
      <c r="J60" s="75"/>
    </row>
    <row r="61" spans="1:10" ht="18.75">
      <c r="A61" s="75"/>
      <c r="B61" s="75"/>
      <c r="C61" s="75"/>
      <c r="D61" s="75"/>
      <c r="E61" s="75"/>
      <c r="F61" s="118"/>
      <c r="G61" s="75"/>
      <c r="H61" s="75"/>
      <c r="I61" s="75"/>
      <c r="J61" s="75"/>
    </row>
    <row r="62" spans="1:10" ht="18.75">
      <c r="A62" s="75" t="s">
        <v>7</v>
      </c>
      <c r="B62" s="75" t="s">
        <v>100</v>
      </c>
      <c r="C62" s="75"/>
      <c r="D62" s="75"/>
      <c r="E62" s="75"/>
      <c r="F62" s="118"/>
      <c r="G62" s="118">
        <f>50000</f>
        <v>50000</v>
      </c>
      <c r="H62" s="75"/>
      <c r="I62" s="75"/>
      <c r="J62" s="75"/>
    </row>
    <row r="63" spans="1:10" ht="18.75">
      <c r="A63" s="75"/>
      <c r="B63" s="75" t="s">
        <v>101</v>
      </c>
      <c r="C63" s="75"/>
      <c r="D63" s="75"/>
      <c r="E63" s="75"/>
      <c r="F63" s="118">
        <f>C11</f>
        <v>110000</v>
      </c>
      <c r="G63" s="118"/>
      <c r="H63" s="75"/>
      <c r="I63" s="75"/>
      <c r="J63" s="75"/>
    </row>
    <row r="64" spans="1:10" ht="18.75">
      <c r="A64" s="75"/>
      <c r="B64" s="75" t="s">
        <v>102</v>
      </c>
      <c r="C64" s="75"/>
      <c r="D64" s="75"/>
      <c r="E64" s="75"/>
      <c r="F64" s="118">
        <f>C7+C8/2</f>
        <v>77500</v>
      </c>
      <c r="G64" s="118"/>
      <c r="H64" s="75"/>
      <c r="I64" s="75"/>
      <c r="J64" s="75"/>
    </row>
    <row r="65" spans="1:10" ht="19.5" thickBot="1">
      <c r="A65" s="75"/>
      <c r="B65" s="75" t="s">
        <v>103</v>
      </c>
      <c r="C65" s="75"/>
      <c r="D65" s="75"/>
      <c r="E65" s="75"/>
      <c r="F65" s="125">
        <f>F63-F64</f>
        <v>32500</v>
      </c>
      <c r="G65" s="126">
        <f>F65</f>
        <v>32500</v>
      </c>
      <c r="H65" s="75"/>
      <c r="I65" s="75"/>
      <c r="J65" s="75"/>
    </row>
    <row r="66" spans="1:10" ht="19.5" thickBot="1">
      <c r="A66" s="75"/>
      <c r="B66" s="75" t="s">
        <v>104</v>
      </c>
      <c r="C66" s="75"/>
      <c r="D66" s="75"/>
      <c r="E66" s="75"/>
      <c r="F66" s="118"/>
      <c r="G66" s="127">
        <f>G62-G65</f>
        <v>17500</v>
      </c>
      <c r="H66" s="75"/>
      <c r="I66" s="75"/>
      <c r="J66" s="75"/>
    </row>
    <row r="67" spans="1:10" ht="18.75">
      <c r="A67" s="75"/>
      <c r="B67" s="75"/>
      <c r="C67" s="75"/>
      <c r="D67" s="75"/>
      <c r="E67" s="75"/>
      <c r="F67" s="118"/>
      <c r="G67" s="74" t="s">
        <v>105</v>
      </c>
      <c r="H67" s="75"/>
      <c r="I67" s="75"/>
      <c r="J67" s="75"/>
    </row>
    <row r="68" spans="1:10" ht="18.75">
      <c r="A68" s="75"/>
      <c r="B68" s="75" t="s">
        <v>25</v>
      </c>
      <c r="C68" s="75"/>
      <c r="D68" s="75"/>
      <c r="E68" s="75"/>
      <c r="F68" s="118"/>
      <c r="G68" s="75"/>
      <c r="H68" s="75"/>
      <c r="I68" s="75"/>
      <c r="J68" s="75"/>
    </row>
    <row r="69" spans="1:10" ht="18.75">
      <c r="A69" s="75"/>
      <c r="B69" s="75" t="s">
        <v>126</v>
      </c>
      <c r="C69" s="75"/>
      <c r="D69" s="75"/>
      <c r="E69" s="75"/>
      <c r="F69" s="128">
        <v>-77500</v>
      </c>
      <c r="G69" s="75"/>
      <c r="H69" s="75"/>
      <c r="I69" s="75"/>
      <c r="J69" s="75"/>
    </row>
    <row r="70" spans="1:10" ht="18.75">
      <c r="A70" s="75"/>
      <c r="B70" s="75" t="s">
        <v>127</v>
      </c>
      <c r="C70" s="75"/>
      <c r="D70" s="75"/>
      <c r="E70" s="75"/>
      <c r="F70" s="118"/>
      <c r="G70" s="75"/>
      <c r="H70" s="75"/>
      <c r="I70" s="75"/>
      <c r="J70" s="75"/>
    </row>
    <row r="71" spans="1:10" ht="18.75">
      <c r="A71" s="75"/>
      <c r="B71" s="75" t="s">
        <v>13</v>
      </c>
      <c r="C71" s="75"/>
      <c r="D71" s="75" t="s">
        <v>107</v>
      </c>
      <c r="E71" s="75" t="s">
        <v>108</v>
      </c>
      <c r="F71" s="118">
        <v>50000</v>
      </c>
      <c r="G71" s="75"/>
      <c r="H71" s="75"/>
      <c r="I71" s="75"/>
      <c r="J71" s="75"/>
    </row>
    <row r="72" spans="1:10" ht="18.75">
      <c r="A72" s="75"/>
      <c r="B72" s="75" t="s">
        <v>4</v>
      </c>
      <c r="C72" s="75"/>
      <c r="D72" s="75"/>
      <c r="E72" s="75"/>
      <c r="F72" s="118">
        <v>110000</v>
      </c>
      <c r="G72" s="75"/>
      <c r="H72" s="75"/>
      <c r="I72" s="75"/>
      <c r="J72" s="75"/>
    </row>
    <row r="73" spans="1:10" ht="18.75">
      <c r="A73" s="75"/>
      <c r="B73" s="75" t="s">
        <v>106</v>
      </c>
      <c r="C73" s="75"/>
      <c r="D73" s="75"/>
      <c r="E73" s="75"/>
      <c r="F73" s="128">
        <f>F71-F72</f>
        <v>-60000</v>
      </c>
      <c r="G73" s="75"/>
      <c r="H73" s="75"/>
      <c r="I73" s="75"/>
      <c r="J73" s="75"/>
    </row>
    <row r="74" spans="1:10" ht="18.75">
      <c r="A74" s="75"/>
      <c r="B74" s="75" t="s">
        <v>125</v>
      </c>
      <c r="C74" s="75"/>
      <c r="D74" s="75"/>
      <c r="E74" s="75"/>
      <c r="F74" s="75"/>
      <c r="G74" s="75"/>
      <c r="H74" s="75"/>
      <c r="I74" s="75"/>
      <c r="J74" s="75"/>
    </row>
    <row r="75" spans="1:10" ht="18.75">
      <c r="A75" s="75"/>
      <c r="B75" s="75"/>
      <c r="C75" s="75"/>
      <c r="D75" s="75"/>
      <c r="E75" s="75"/>
      <c r="F75" s="75"/>
      <c r="G75" s="75"/>
      <c r="H75" s="75"/>
      <c r="I75" s="75"/>
      <c r="J75" s="75"/>
    </row>
    <row r="76" spans="1:10">
      <c r="A76" s="76"/>
      <c r="B76" s="76"/>
      <c r="C76" s="76"/>
      <c r="D76" s="76"/>
      <c r="E76" s="76"/>
      <c r="F76" s="76"/>
      <c r="G76" s="76"/>
      <c r="H76" s="76"/>
      <c r="I76" s="76"/>
      <c r="J76" s="76"/>
    </row>
  </sheetData>
  <mergeCells count="6">
    <mergeCell ref="A34:B34"/>
    <mergeCell ref="A29:B29"/>
    <mergeCell ref="A30:B30"/>
    <mergeCell ref="A31:B31"/>
    <mergeCell ref="A32:B32"/>
    <mergeCell ref="A33:B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opLeftCell="A49" zoomScale="154" zoomScaleNormal="154" workbookViewId="0">
      <selection activeCell="D73" sqref="D73"/>
    </sheetView>
  </sheetViews>
  <sheetFormatPr baseColWidth="10" defaultRowHeight="12.75"/>
  <cols>
    <col min="1" max="1" width="2.5703125" customWidth="1"/>
    <col min="7" max="7" width="13.28515625" customWidth="1"/>
  </cols>
  <sheetData>
    <row r="1" spans="1:9" ht="22.5" customHeight="1">
      <c r="A1" s="46" t="s">
        <v>114</v>
      </c>
    </row>
    <row r="2" spans="1:9">
      <c r="A2" s="11"/>
      <c r="D2" s="19" t="s">
        <v>118</v>
      </c>
      <c r="E2" s="19" t="s">
        <v>121</v>
      </c>
      <c r="F2" s="18"/>
      <c r="H2" s="3" t="s">
        <v>116</v>
      </c>
      <c r="I2" t="s">
        <v>117</v>
      </c>
    </row>
    <row r="3" spans="1:9">
      <c r="A3" s="11"/>
      <c r="B3" t="s">
        <v>8</v>
      </c>
      <c r="D3" s="77">
        <v>1000</v>
      </c>
      <c r="E3" s="77">
        <v>2000</v>
      </c>
      <c r="F3" s="20"/>
    </row>
    <row r="4" spans="1:9">
      <c r="A4" s="11"/>
      <c r="B4" t="s">
        <v>16</v>
      </c>
      <c r="D4" s="77">
        <v>400</v>
      </c>
      <c r="E4" s="77">
        <v>1000</v>
      </c>
      <c r="F4" s="20"/>
    </row>
    <row r="5" spans="1:9">
      <c r="A5" s="21"/>
      <c r="B5" t="s">
        <v>11</v>
      </c>
      <c r="D5" s="78">
        <v>100</v>
      </c>
      <c r="E5" s="78">
        <v>50</v>
      </c>
      <c r="F5" s="22"/>
    </row>
    <row r="6" spans="1:9">
      <c r="A6" s="21"/>
      <c r="B6" t="s">
        <v>17</v>
      </c>
      <c r="D6" s="78">
        <v>1</v>
      </c>
      <c r="E6" s="78">
        <v>2</v>
      </c>
    </row>
    <row r="7" spans="1:9">
      <c r="A7" s="21"/>
      <c r="B7" s="23"/>
      <c r="C7" s="23"/>
      <c r="D7" s="79"/>
      <c r="E7" s="79"/>
      <c r="F7" s="24" t="s">
        <v>10</v>
      </c>
    </row>
    <row r="8" spans="1:9">
      <c r="A8" s="21" t="s">
        <v>1</v>
      </c>
      <c r="B8" s="1" t="s">
        <v>12</v>
      </c>
      <c r="D8" s="8">
        <f>D3*D5</f>
        <v>100000</v>
      </c>
      <c r="E8" s="8">
        <f>E3*E5</f>
        <v>100000</v>
      </c>
      <c r="F8" s="1">
        <f>D8+E8</f>
        <v>200000</v>
      </c>
    </row>
    <row r="9" spans="1:9">
      <c r="A9" s="21"/>
      <c r="B9" t="s">
        <v>18</v>
      </c>
      <c r="D9" s="9">
        <f>D4*D5</f>
        <v>40000</v>
      </c>
      <c r="E9" s="9">
        <f>E4*E5</f>
        <v>50000</v>
      </c>
      <c r="F9" s="4">
        <f>D9+E9</f>
        <v>90000</v>
      </c>
    </row>
    <row r="10" spans="1:9">
      <c r="A10" s="21"/>
      <c r="B10" s="1" t="s">
        <v>13</v>
      </c>
      <c r="D10" s="8">
        <f>D8-D9</f>
        <v>60000</v>
      </c>
      <c r="E10" s="8">
        <f>E8-E9</f>
        <v>50000</v>
      </c>
      <c r="F10" s="14">
        <f>D10+E10</f>
        <v>110000</v>
      </c>
    </row>
    <row r="11" spans="1:9" ht="13.5" thickBot="1">
      <c r="A11" s="21"/>
      <c r="B11" t="s">
        <v>4</v>
      </c>
      <c r="D11" s="7"/>
      <c r="E11" s="7"/>
      <c r="F11" s="25">
        <v>100000</v>
      </c>
    </row>
    <row r="12" spans="1:9" ht="13.5" thickBot="1">
      <c r="A12" s="21"/>
      <c r="B12" s="1" t="s">
        <v>9</v>
      </c>
      <c r="D12" s="7"/>
      <c r="E12" s="7"/>
      <c r="F12" s="12">
        <f>F10-F11</f>
        <v>10000</v>
      </c>
    </row>
    <row r="13" spans="1:9">
      <c r="A13" s="21"/>
      <c r="B13" t="s">
        <v>14</v>
      </c>
      <c r="D13" s="80">
        <f>D3-D4</f>
        <v>600</v>
      </c>
      <c r="E13" s="80">
        <f>E3-E4</f>
        <v>1000</v>
      </c>
      <c r="F13" s="26"/>
    </row>
    <row r="14" spans="1:9" ht="13.5" thickBot="1">
      <c r="A14" s="21"/>
      <c r="B14" t="s">
        <v>15</v>
      </c>
      <c r="C14" s="6" t="s">
        <v>52</v>
      </c>
      <c r="D14" s="31">
        <f>D13/D6</f>
        <v>600</v>
      </c>
      <c r="E14" s="31">
        <f>E13/E6</f>
        <v>500</v>
      </c>
    </row>
    <row r="15" spans="1:9" ht="13.5" thickBot="1">
      <c r="A15" s="21"/>
      <c r="B15" s="27" t="s">
        <v>26</v>
      </c>
      <c r="D15" s="28">
        <f>D10/D8</f>
        <v>0.6</v>
      </c>
      <c r="E15" s="28">
        <f>E10/E8</f>
        <v>0.5</v>
      </c>
      <c r="F15" s="71">
        <f>F10/F8</f>
        <v>0.55000000000000004</v>
      </c>
    </row>
    <row r="16" spans="1:9" ht="13.5" thickBot="1">
      <c r="A16" s="21"/>
    </row>
    <row r="17" spans="1:9" ht="13.5" thickBot="1">
      <c r="A17" s="21" t="s">
        <v>2</v>
      </c>
      <c r="B17" s="1" t="s">
        <v>46</v>
      </c>
      <c r="F17" s="58">
        <f>F11/F15</f>
        <v>181818.18181818179</v>
      </c>
      <c r="G17" s="62">
        <f>ROUND(F17/1000,0)*1000</f>
        <v>182000</v>
      </c>
      <c r="H17" s="36"/>
      <c r="I17" s="52"/>
    </row>
    <row r="18" spans="1:9" ht="13.5" thickBot="1">
      <c r="A18" s="21"/>
      <c r="B18" s="1" t="s">
        <v>47</v>
      </c>
      <c r="F18" s="59">
        <f>(F8-F17)/F8</f>
        <v>9.0909090909091023E-2</v>
      </c>
      <c r="G18" s="49">
        <f>F18</f>
        <v>9.0909090909091023E-2</v>
      </c>
      <c r="I18" s="63"/>
    </row>
    <row r="19" spans="1:9">
      <c r="A19" s="21"/>
      <c r="B19" s="1" t="s">
        <v>115</v>
      </c>
      <c r="F19" s="73"/>
      <c r="G19" s="56"/>
      <c r="I19" s="63"/>
    </row>
    <row r="20" spans="1:9">
      <c r="A20" s="21"/>
      <c r="B20" s="1"/>
      <c r="F20" s="73"/>
      <c r="G20" s="56"/>
      <c r="I20" s="63"/>
    </row>
    <row r="21" spans="1:9">
      <c r="A21" s="21"/>
      <c r="B21" s="1"/>
      <c r="F21" s="30"/>
      <c r="G21" s="56"/>
    </row>
    <row r="22" spans="1:9">
      <c r="A22" s="1" t="s">
        <v>3</v>
      </c>
      <c r="B22" s="1" t="s">
        <v>63</v>
      </c>
      <c r="C22" s="1"/>
      <c r="D22" s="1"/>
      <c r="E22" s="1"/>
      <c r="F22" s="30"/>
      <c r="G22" s="57"/>
    </row>
    <row r="23" spans="1:9">
      <c r="A23" s="21"/>
      <c r="B23" s="3" t="s">
        <v>110</v>
      </c>
      <c r="C23" s="3"/>
      <c r="D23" s="3"/>
      <c r="E23" s="3"/>
      <c r="F23" s="60">
        <f>D5*D6+E5*E6</f>
        <v>200</v>
      </c>
      <c r="G23" s="57"/>
    </row>
    <row r="24" spans="1:9">
      <c r="A24" s="21"/>
      <c r="B24" s="3" t="s">
        <v>64</v>
      </c>
      <c r="C24" s="3"/>
      <c r="D24" s="3"/>
      <c r="E24" s="3"/>
      <c r="F24" s="60">
        <f>D5+D27</f>
        <v>150</v>
      </c>
      <c r="G24" s="56" t="s">
        <v>60</v>
      </c>
    </row>
    <row r="25" spans="1:9">
      <c r="A25" s="21"/>
      <c r="F25" s="30"/>
      <c r="G25" s="29"/>
    </row>
    <row r="26" spans="1:9">
      <c r="A26" s="21"/>
      <c r="B26" t="s">
        <v>119</v>
      </c>
      <c r="F26" s="31">
        <f>-E10</f>
        <v>-50000</v>
      </c>
      <c r="G26" s="29"/>
    </row>
    <row r="27" spans="1:9">
      <c r="A27" s="21"/>
      <c r="B27" t="s">
        <v>111</v>
      </c>
      <c r="D27" s="2">
        <v>50</v>
      </c>
      <c r="E27" s="2" t="s">
        <v>30</v>
      </c>
      <c r="F27" s="31">
        <f>D27*D13</f>
        <v>30000</v>
      </c>
      <c r="G27" s="29"/>
    </row>
    <row r="28" spans="1:9" ht="13.5" thickBot="1">
      <c r="A28" s="21"/>
      <c r="B28" t="s">
        <v>29</v>
      </c>
      <c r="F28" s="31">
        <v>18000</v>
      </c>
      <c r="G28" s="29"/>
    </row>
    <row r="29" spans="1:9" ht="13.5" thickBot="1">
      <c r="A29" s="21"/>
      <c r="B29" s="1" t="s">
        <v>55</v>
      </c>
      <c r="C29" s="1"/>
      <c r="D29" s="1"/>
      <c r="F29" s="32">
        <f>F26+F27+F28</f>
        <v>-2000</v>
      </c>
      <c r="G29" s="33" t="s">
        <v>27</v>
      </c>
    </row>
    <row r="30" spans="1:9" ht="13.5" thickBot="1">
      <c r="A30" s="21"/>
      <c r="F30" s="30"/>
      <c r="G30" s="34" t="s">
        <v>28</v>
      </c>
    </row>
    <row r="31" spans="1:9">
      <c r="A31" s="21" t="s">
        <v>5</v>
      </c>
      <c r="C31" s="35" t="s">
        <v>0</v>
      </c>
      <c r="D31" s="19" t="s">
        <v>118</v>
      </c>
      <c r="E31" s="19" t="s">
        <v>121</v>
      </c>
      <c r="F31" s="13"/>
    </row>
    <row r="32" spans="1:9">
      <c r="A32" s="21"/>
      <c r="B32" t="s">
        <v>20</v>
      </c>
      <c r="C32">
        <v>0.125</v>
      </c>
      <c r="D32" s="36">
        <f>D3*(1+C32)</f>
        <v>1125</v>
      </c>
      <c r="E32" s="36">
        <f>E3*(1+C32)</f>
        <v>2250</v>
      </c>
      <c r="F32" s="13"/>
    </row>
    <row r="33" spans="1:7">
      <c r="A33" s="21"/>
      <c r="B33" t="s">
        <v>21</v>
      </c>
      <c r="D33" s="37">
        <f>D4</f>
        <v>400</v>
      </c>
      <c r="E33" s="37">
        <f>E4</f>
        <v>1000</v>
      </c>
      <c r="F33" s="13"/>
    </row>
    <row r="34" spans="1:7">
      <c r="A34" s="21"/>
      <c r="B34" t="s">
        <v>22</v>
      </c>
      <c r="D34" s="36">
        <f>D32-D33</f>
        <v>725</v>
      </c>
      <c r="E34" s="36">
        <f>E32-E33</f>
        <v>1250</v>
      </c>
      <c r="F34" s="13"/>
    </row>
    <row r="35" spans="1:7">
      <c r="A35" s="21"/>
      <c r="B35" t="s">
        <v>23</v>
      </c>
      <c r="C35" s="64">
        <v>-0.2</v>
      </c>
      <c r="D35" s="9">
        <f>D5*(1+C35)</f>
        <v>80</v>
      </c>
      <c r="E35" s="9">
        <f>E5*(1+C35)</f>
        <v>40</v>
      </c>
      <c r="F35" s="13"/>
    </row>
    <row r="36" spans="1:7">
      <c r="A36" s="21"/>
      <c r="B36" t="s">
        <v>24</v>
      </c>
      <c r="D36" s="9">
        <f>D34*D35</f>
        <v>58000</v>
      </c>
      <c r="E36" s="9">
        <f>E34*E35</f>
        <v>50000</v>
      </c>
      <c r="F36" s="26">
        <f>D36+E36</f>
        <v>108000</v>
      </c>
    </row>
    <row r="37" spans="1:7">
      <c r="A37" s="21"/>
      <c r="B37" t="s">
        <v>25</v>
      </c>
      <c r="F37" s="11"/>
    </row>
    <row r="38" spans="1:7">
      <c r="A38" s="21"/>
      <c r="B38" t="s">
        <v>48</v>
      </c>
      <c r="F38">
        <f>F8*(1+C32)*(1+C35)</f>
        <v>180000</v>
      </c>
    </row>
    <row r="39" spans="1:7">
      <c r="A39" s="21"/>
      <c r="B39" t="s">
        <v>49</v>
      </c>
      <c r="F39" s="38">
        <f>F9*(1+C35)</f>
        <v>72000</v>
      </c>
    </row>
    <row r="40" spans="1:7">
      <c r="A40" s="21"/>
      <c r="B40" t="s">
        <v>24</v>
      </c>
      <c r="F40" s="3">
        <f>F38-F39</f>
        <v>108000</v>
      </c>
    </row>
    <row r="41" spans="1:7" ht="13.5" thickBot="1">
      <c r="A41" s="21"/>
      <c r="B41" t="s">
        <v>4</v>
      </c>
      <c r="F41">
        <f>F11</f>
        <v>100000</v>
      </c>
    </row>
    <row r="42" spans="1:7" ht="13.5" thickBot="1">
      <c r="A42" s="21"/>
      <c r="B42" s="1" t="s">
        <v>9</v>
      </c>
      <c r="F42" s="39">
        <f>F40-F41</f>
        <v>8000</v>
      </c>
      <c r="G42" s="33" t="s">
        <v>54</v>
      </c>
    </row>
    <row r="43" spans="1:7" ht="13.5" thickBot="1">
      <c r="A43" s="21"/>
      <c r="F43" s="13"/>
      <c r="G43" s="34" t="s">
        <v>28</v>
      </c>
    </row>
    <row r="44" spans="1:7">
      <c r="A44" s="21"/>
      <c r="E44" t="s">
        <v>35</v>
      </c>
      <c r="F44" s="13"/>
      <c r="G44" s="14"/>
    </row>
    <row r="45" spans="1:7">
      <c r="A45" s="21" t="s">
        <v>6</v>
      </c>
      <c r="B45" s="3" t="s">
        <v>109</v>
      </c>
      <c r="E45" s="10">
        <v>100</v>
      </c>
      <c r="F45" s="26">
        <f>E5*E45</f>
        <v>5000</v>
      </c>
      <c r="G45" s="14"/>
    </row>
    <row r="46" spans="1:7" ht="13.5" thickBot="1">
      <c r="A46" s="21"/>
      <c r="B46" s="3" t="s">
        <v>36</v>
      </c>
      <c r="F46" s="26">
        <f>-7000</f>
        <v>-7000</v>
      </c>
      <c r="G46" s="14"/>
    </row>
    <row r="47" spans="1:7" ht="13.5" thickBot="1">
      <c r="A47" s="21"/>
      <c r="B47" s="1" t="s">
        <v>37</v>
      </c>
      <c r="F47" s="39">
        <f>F45+F46</f>
        <v>-2000</v>
      </c>
      <c r="G47" s="33" t="s">
        <v>54</v>
      </c>
    </row>
    <row r="48" spans="1:7" ht="13.5" thickBot="1">
      <c r="A48" s="21"/>
      <c r="B48" s="3"/>
      <c r="F48" s="13"/>
      <c r="G48" s="34" t="s">
        <v>28</v>
      </c>
    </row>
    <row r="49" spans="1:8" ht="13.5" thickBot="1">
      <c r="A49" s="21"/>
      <c r="B49" s="1" t="s">
        <v>38</v>
      </c>
      <c r="D49" s="2" t="s">
        <v>50</v>
      </c>
      <c r="F49" s="61">
        <f>-F46/E45</f>
        <v>70</v>
      </c>
      <c r="G49" s="14"/>
    </row>
    <row r="50" spans="1:8">
      <c r="A50" s="21"/>
      <c r="B50" s="3"/>
      <c r="F50" s="13"/>
      <c r="G50" s="14"/>
    </row>
    <row r="51" spans="1:8">
      <c r="A51" s="21" t="s">
        <v>7</v>
      </c>
      <c r="B51" s="16"/>
      <c r="C51" s="15"/>
      <c r="D51" s="65" t="s">
        <v>118</v>
      </c>
      <c r="E51" s="66" t="s">
        <v>121</v>
      </c>
      <c r="F51" s="13"/>
      <c r="G51" s="14"/>
    </row>
    <row r="52" spans="1:8">
      <c r="A52" s="21"/>
      <c r="B52" s="16" t="s">
        <v>31</v>
      </c>
      <c r="C52" s="50"/>
      <c r="D52" s="40">
        <f>D14</f>
        <v>600</v>
      </c>
      <c r="E52" s="67">
        <f>E14</f>
        <v>500</v>
      </c>
      <c r="F52" s="13"/>
    </row>
    <row r="53" spans="1:8">
      <c r="A53" s="21"/>
      <c r="B53" s="16" t="s">
        <v>19</v>
      </c>
      <c r="C53" s="68" t="s">
        <v>32</v>
      </c>
      <c r="D53" s="69" t="s">
        <v>33</v>
      </c>
      <c r="E53" s="70" t="s">
        <v>34</v>
      </c>
      <c r="F53" s="13"/>
    </row>
    <row r="54" spans="1:8" ht="13.5" thickBot="1">
      <c r="A54" s="21"/>
    </row>
    <row r="55" spans="1:8" ht="13.5" thickBot="1">
      <c r="A55" s="21"/>
      <c r="B55" s="1" t="s">
        <v>58</v>
      </c>
      <c r="G55" s="48">
        <f>E52</f>
        <v>500</v>
      </c>
    </row>
    <row r="56" spans="1:8">
      <c r="A56" s="21"/>
      <c r="D56" s="5" t="s">
        <v>41</v>
      </c>
      <c r="E56" s="5" t="s">
        <v>40</v>
      </c>
      <c r="F56" s="47" t="s">
        <v>39</v>
      </c>
    </row>
    <row r="57" spans="1:8">
      <c r="A57" s="41"/>
      <c r="B57" s="52" t="s">
        <v>56</v>
      </c>
      <c r="C57" s="36"/>
      <c r="D57" s="42">
        <v>20</v>
      </c>
      <c r="E57" s="42">
        <f>D57*D6</f>
        <v>20</v>
      </c>
      <c r="F57" s="7">
        <f>D13*D57</f>
        <v>12000</v>
      </c>
      <c r="G57" s="36"/>
      <c r="H57" s="36"/>
    </row>
    <row r="58" spans="1:8" ht="13.5" thickBot="1">
      <c r="A58" s="21"/>
      <c r="B58" s="3" t="s">
        <v>112</v>
      </c>
      <c r="D58" s="55">
        <f>E58/2</f>
        <v>-10</v>
      </c>
      <c r="E58" s="55">
        <f>-E57</f>
        <v>-20</v>
      </c>
      <c r="F58" s="9">
        <f>E13*D58</f>
        <v>-10000</v>
      </c>
    </row>
    <row r="59" spans="1:8" ht="13.5" thickBot="1">
      <c r="A59" s="21"/>
      <c r="B59" s="1"/>
      <c r="C59" s="27" t="s">
        <v>42</v>
      </c>
      <c r="D59" s="1"/>
      <c r="E59" s="1"/>
      <c r="F59" s="54">
        <f>F57+F58</f>
        <v>2000</v>
      </c>
      <c r="G59" s="51" t="s">
        <v>53</v>
      </c>
    </row>
    <row r="60" spans="1:8">
      <c r="A60" s="21"/>
      <c r="C60" t="s">
        <v>44</v>
      </c>
      <c r="G60" s="53" t="s">
        <v>43</v>
      </c>
    </row>
    <row r="61" spans="1:8" ht="13.5" thickBot="1">
      <c r="A61" s="41"/>
      <c r="B61" s="28" t="s">
        <v>57</v>
      </c>
      <c r="C61" s="36"/>
      <c r="D61" s="43" t="s">
        <v>122</v>
      </c>
      <c r="E61" s="36"/>
      <c r="F61" s="8">
        <f>(D52-E52)*E57</f>
        <v>2000</v>
      </c>
      <c r="G61" s="34" t="s">
        <v>53</v>
      </c>
      <c r="H61" s="36"/>
    </row>
    <row r="62" spans="1:8">
      <c r="A62" s="41"/>
      <c r="B62" s="36"/>
      <c r="C62" s="36" t="s">
        <v>44</v>
      </c>
      <c r="D62" s="36"/>
      <c r="E62" s="36"/>
      <c r="F62" s="36"/>
      <c r="G62" s="36"/>
      <c r="H62" s="36"/>
    </row>
    <row r="63" spans="1:8">
      <c r="A63" s="21"/>
      <c r="B63" t="s">
        <v>120</v>
      </c>
      <c r="D63" s="2" t="s">
        <v>123</v>
      </c>
      <c r="F63" s="7">
        <f>D13*(D5+D57)</f>
        <v>72000</v>
      </c>
    </row>
    <row r="64" spans="1:8">
      <c r="A64" s="41"/>
      <c r="B64" s="36" t="s">
        <v>51</v>
      </c>
      <c r="C64" s="36"/>
      <c r="D64" s="43" t="s">
        <v>124</v>
      </c>
      <c r="E64" s="36"/>
      <c r="F64" s="7">
        <f>E13*(E5+D58)</f>
        <v>40000</v>
      </c>
      <c r="G64" s="36"/>
      <c r="H64" s="36"/>
    </row>
    <row r="65" spans="1:8">
      <c r="A65" s="21"/>
      <c r="B65" s="36" t="s">
        <v>45</v>
      </c>
      <c r="F65" s="44">
        <f>F11</f>
        <v>100000</v>
      </c>
    </row>
    <row r="66" spans="1:8" ht="13.5" thickBot="1">
      <c r="A66" s="41"/>
      <c r="B66" s="52" t="s">
        <v>59</v>
      </c>
      <c r="C66" s="36"/>
      <c r="D66" s="36"/>
      <c r="E66" s="36"/>
      <c r="F66" s="45">
        <f>F63+F64-F65</f>
        <v>12000</v>
      </c>
      <c r="G66" s="36"/>
    </row>
    <row r="67" spans="1:8" ht="13.5" thickBot="1">
      <c r="A67" s="41"/>
      <c r="B67" s="28" t="s">
        <v>61</v>
      </c>
      <c r="C67" s="36"/>
      <c r="D67" s="9">
        <f>F66</f>
        <v>12000</v>
      </c>
      <c r="E67" s="72">
        <f>-F12</f>
        <v>-10000</v>
      </c>
      <c r="F67" s="52" t="s">
        <v>62</v>
      </c>
      <c r="G67" s="17" t="s">
        <v>53</v>
      </c>
      <c r="H67" s="36"/>
    </row>
    <row r="68" spans="1:8">
      <c r="A68" s="21"/>
    </row>
  </sheetData>
  <phoneticPr fontId="1" type="noConversion"/>
  <pageMargins left="0.39370078740157483" right="0.39370078740157483" top="0.19685039370078741" bottom="0.19685039370078741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7.10</vt:lpstr>
      <vt:lpstr>7.11</vt:lpstr>
      <vt:lpstr>'7.11'!Utskriftsområde</vt:lpstr>
    </vt:vector>
  </TitlesOfParts>
  <Company>Høgskolen i Lillehammer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eirikh</dc:creator>
  <cp:lastModifiedBy>Eirik Holm</cp:lastModifiedBy>
  <cp:lastPrinted>2014-11-07T11:51:22Z</cp:lastPrinted>
  <dcterms:created xsi:type="dcterms:W3CDTF">2010-10-18T09:25:49Z</dcterms:created>
  <dcterms:modified xsi:type="dcterms:W3CDTF">2017-11-23T10:02:37Z</dcterms:modified>
</cp:coreProperties>
</file>